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Local\Hagner\Gremien\FGSV\Regelwerke\TP_Bitumen\Schlussentwurf\"/>
    </mc:Choice>
  </mc:AlternateContent>
  <xr:revisionPtr revIDLastSave="0" documentId="8_{22D3A0D4-B44B-49A4-822E-E43EE2C328B0}" xr6:coauthVersionLast="47" xr6:coauthVersionMax="47" xr10:uidLastSave="{00000000-0000-0000-0000-000000000000}"/>
  <bookViews>
    <workbookView xWindow="-108" yWindow="-108" windowWidth="23256" windowHeight="12456" xr2:uid="{C2B3460D-7579-4BDA-96AC-0312214EE3BC}"/>
  </bookViews>
  <sheets>
    <sheet name="Daten" sheetId="2" r:id="rId1"/>
    <sheet name="Berechnung" sheetId="4" r:id="rId2"/>
    <sheet name="Prüfbericht" sheetId="5" r:id="rId3"/>
  </sheets>
  <definedNames>
    <definedName name="_xlnm.Print_Area" localSheetId="2">Prüfbericht!$A$1:$R$48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5" l="1"/>
  <c r="E30" i="5"/>
  <c r="E29" i="5"/>
  <c r="E28" i="5"/>
  <c r="E27" i="5"/>
  <c r="E26" i="5"/>
  <c r="E25" i="5"/>
  <c r="E22" i="5"/>
  <c r="E21" i="5"/>
  <c r="E20" i="5"/>
  <c r="E19" i="5"/>
  <c r="L16" i="5"/>
  <c r="E16" i="5"/>
  <c r="E15" i="5"/>
  <c r="E14" i="5"/>
  <c r="E13" i="5"/>
  <c r="E12" i="5"/>
  <c r="J11" i="5"/>
  <c r="E11" i="5"/>
  <c r="M6" i="5" s="1"/>
  <c r="R10" i="5"/>
  <c r="Q10" i="5"/>
  <c r="P10" i="5"/>
  <c r="O10" i="5"/>
  <c r="N10" i="5"/>
  <c r="M10" i="5"/>
  <c r="L10" i="5"/>
  <c r="K10" i="5"/>
  <c r="J10" i="5"/>
  <c r="A10" i="5"/>
  <c r="P9" i="5"/>
  <c r="J9" i="5"/>
  <c r="A9" i="5"/>
  <c r="A8" i="5"/>
  <c r="G16" i="4"/>
  <c r="O18" i="5" s="1"/>
  <c r="F16" i="4"/>
  <c r="N18" i="5" s="1"/>
  <c r="E16" i="4"/>
  <c r="M18" i="5" s="1"/>
  <c r="D16" i="4"/>
  <c r="L18" i="5" s="1"/>
  <c r="C16" i="4"/>
  <c r="K18" i="5" s="1"/>
  <c r="B16" i="4"/>
  <c r="G15" i="4"/>
  <c r="O17" i="5" s="1"/>
  <c r="F15" i="4"/>
  <c r="O15" i="4" s="1"/>
  <c r="E15" i="4"/>
  <c r="M17" i="5" s="1"/>
  <c r="D15" i="4"/>
  <c r="L17" i="5" s="1"/>
  <c r="C15" i="4"/>
  <c r="L15" i="4" s="1"/>
  <c r="B15" i="4"/>
  <c r="G14" i="4"/>
  <c r="F14" i="4"/>
  <c r="E14" i="4"/>
  <c r="M16" i="5" s="1"/>
  <c r="D14" i="4"/>
  <c r="C14" i="4"/>
  <c r="K16" i="5" s="1"/>
  <c r="B14" i="4"/>
  <c r="B73" i="4" s="1"/>
  <c r="G13" i="4"/>
  <c r="O15" i="5" s="1"/>
  <c r="F13" i="4"/>
  <c r="N15" i="5" s="1"/>
  <c r="E13" i="4"/>
  <c r="M15" i="5" s="1"/>
  <c r="D13" i="4"/>
  <c r="C83" i="4" s="1"/>
  <c r="C13" i="4"/>
  <c r="L13" i="4" s="1"/>
  <c r="B13" i="4"/>
  <c r="B72" i="4" s="1"/>
  <c r="G12" i="4"/>
  <c r="O14" i="5" s="1"/>
  <c r="F12" i="4"/>
  <c r="O12" i="4" s="1"/>
  <c r="E12" i="4"/>
  <c r="M14" i="5" s="1"/>
  <c r="D12" i="4"/>
  <c r="C12" i="4"/>
  <c r="K14" i="5" s="1"/>
  <c r="B12" i="4"/>
  <c r="B82" i="4" s="1"/>
  <c r="G11" i="4"/>
  <c r="O13" i="5" s="1"/>
  <c r="F11" i="4"/>
  <c r="O11" i="4" s="1"/>
  <c r="E11" i="4"/>
  <c r="M13" i="5" s="1"/>
  <c r="D11" i="4"/>
  <c r="L13" i="5" s="1"/>
  <c r="C11" i="4"/>
  <c r="I11" i="4" s="1"/>
  <c r="Q13" i="5" s="1"/>
  <c r="B11" i="4"/>
  <c r="J13" i="5" s="1"/>
  <c r="G10" i="4"/>
  <c r="O12" i="5" s="1"/>
  <c r="F10" i="4"/>
  <c r="O10" i="4" s="1"/>
  <c r="E10" i="4"/>
  <c r="D10" i="4"/>
  <c r="C10" i="4"/>
  <c r="B10" i="4"/>
  <c r="G9" i="4"/>
  <c r="O11" i="5" s="1"/>
  <c r="F9" i="4"/>
  <c r="N11" i="5" s="1"/>
  <c r="E9" i="4"/>
  <c r="M11" i="5" s="1"/>
  <c r="D9" i="4"/>
  <c r="J9" i="4" s="1"/>
  <c r="R11" i="5" s="1"/>
  <c r="C9" i="4"/>
  <c r="I9" i="4" s="1"/>
  <c r="Q11" i="5" s="1"/>
  <c r="B9" i="4"/>
  <c r="G7" i="4"/>
  <c r="F7" i="4"/>
  <c r="E7" i="4"/>
  <c r="D7" i="4"/>
  <c r="C7" i="4"/>
  <c r="B7" i="4"/>
  <c r="H7" i="4" s="1"/>
  <c r="E6" i="4"/>
  <c r="M9" i="5" s="1"/>
  <c r="B6" i="4"/>
  <c r="J4" i="5"/>
  <c r="J3" i="5"/>
  <c r="J2" i="5"/>
  <c r="J1" i="5"/>
  <c r="B80" i="4"/>
  <c r="B69" i="4"/>
  <c r="H9" i="4"/>
  <c r="P11" i="5" s="1"/>
  <c r="I7" i="4"/>
  <c r="J7" i="4"/>
  <c r="J39" i="2"/>
  <c r="J38" i="2"/>
  <c r="J37" i="2"/>
  <c r="J36" i="2"/>
  <c r="J35" i="2"/>
  <c r="J34" i="2"/>
  <c r="J33" i="2"/>
  <c r="K11" i="5" l="1"/>
  <c r="H16" i="4"/>
  <c r="P18" i="5" s="1"/>
  <c r="C31" i="5" s="1"/>
  <c r="L11" i="5"/>
  <c r="I10" i="4"/>
  <c r="Q12" i="5" s="1"/>
  <c r="J16" i="4"/>
  <c r="R18" i="5" s="1"/>
  <c r="J10" i="4"/>
  <c r="R12" i="5" s="1"/>
  <c r="L16" i="4"/>
  <c r="N16" i="4" s="1"/>
  <c r="N13" i="5"/>
  <c r="O13" i="4"/>
  <c r="J18" i="5"/>
  <c r="J14" i="4"/>
  <c r="R16" i="5" s="1"/>
  <c r="L12" i="4"/>
  <c r="N13" i="4" s="1"/>
  <c r="L14" i="4"/>
  <c r="N14" i="4" s="1"/>
  <c r="Q11" i="4"/>
  <c r="N12" i="5"/>
  <c r="J11" i="4"/>
  <c r="R13" i="5" s="1"/>
  <c r="J12" i="4"/>
  <c r="R14" i="5" s="1"/>
  <c r="O16" i="5"/>
  <c r="J15" i="4"/>
  <c r="R17" i="5" s="1"/>
  <c r="Q13" i="4"/>
  <c r="N16" i="5"/>
  <c r="I16" i="4"/>
  <c r="Q18" i="5" s="1"/>
  <c r="N17" i="5"/>
  <c r="N14" i="5"/>
  <c r="O16" i="4"/>
  <c r="P16" i="4" s="1"/>
  <c r="M12" i="5"/>
  <c r="H15" i="4"/>
  <c r="P17" i="5" s="1"/>
  <c r="C30" i="5" s="1"/>
  <c r="L15" i="5"/>
  <c r="L14" i="5"/>
  <c r="L12" i="5"/>
  <c r="K13" i="5"/>
  <c r="K17" i="5"/>
  <c r="K15" i="5"/>
  <c r="K12" i="5"/>
  <c r="J15" i="5"/>
  <c r="J17" i="5"/>
  <c r="B84" i="4"/>
  <c r="H14" i="4"/>
  <c r="P16" i="5" s="1"/>
  <c r="C29" i="5" s="1"/>
  <c r="J16" i="5"/>
  <c r="J14" i="5"/>
  <c r="B71" i="4"/>
  <c r="B81" i="4"/>
  <c r="J12" i="5"/>
  <c r="C82" i="4"/>
  <c r="H82" i="4" s="1"/>
  <c r="P12" i="4"/>
  <c r="C84" i="4"/>
  <c r="E84" i="4" s="1"/>
  <c r="M15" i="4"/>
  <c r="O14" i="4"/>
  <c r="Q15" i="4" s="1"/>
  <c r="I15" i="4"/>
  <c r="Q17" i="5" s="1"/>
  <c r="I14" i="4"/>
  <c r="Q16" i="5" s="1"/>
  <c r="H13" i="4"/>
  <c r="P15" i="5" s="1"/>
  <c r="C28" i="5" s="1"/>
  <c r="I13" i="4"/>
  <c r="Q15" i="5" s="1"/>
  <c r="J13" i="4"/>
  <c r="R15" i="5" s="1"/>
  <c r="B68" i="4"/>
  <c r="H83" i="4"/>
  <c r="E83" i="4"/>
  <c r="P10" i="4"/>
  <c r="Q10" i="4"/>
  <c r="P11" i="4"/>
  <c r="M14" i="4"/>
  <c r="Q12" i="4"/>
  <c r="P13" i="4"/>
  <c r="N15" i="4"/>
  <c r="M16" i="4"/>
  <c r="B83" i="4"/>
  <c r="B70" i="4"/>
  <c r="H10" i="4"/>
  <c r="P12" i="5" s="1"/>
  <c r="C25" i="5" s="1"/>
  <c r="C70" i="4"/>
  <c r="H11" i="4"/>
  <c r="P13" i="5" s="1"/>
  <c r="C26" i="5" s="1"/>
  <c r="L10" i="4"/>
  <c r="L11" i="4"/>
  <c r="C81" i="4"/>
  <c r="H84" i="4"/>
  <c r="H12" i="4"/>
  <c r="P14" i="5" s="1"/>
  <c r="C27" i="5" s="1"/>
  <c r="I12" i="4"/>
  <c r="Q14" i="5" s="1"/>
  <c r="M13" i="4" l="1"/>
  <c r="P14" i="4"/>
  <c r="C72" i="4"/>
  <c r="H72" i="4" s="1"/>
  <c r="C71" i="4"/>
  <c r="E71" i="4" s="1"/>
  <c r="Q16" i="4"/>
  <c r="P15" i="4"/>
  <c r="C36" i="4" s="1"/>
  <c r="C73" i="4"/>
  <c r="E82" i="4"/>
  <c r="Q14" i="4"/>
  <c r="C37" i="4" s="1"/>
  <c r="E81" i="4"/>
  <c r="H81" i="4"/>
  <c r="E85" i="4" s="1"/>
  <c r="J20" i="5" s="1"/>
  <c r="N12" i="4"/>
  <c r="M12" i="4"/>
  <c r="H70" i="4"/>
  <c r="E70" i="4"/>
  <c r="M11" i="4"/>
  <c r="N10" i="4"/>
  <c r="M10" i="4"/>
  <c r="N11" i="4"/>
  <c r="H71" i="4" l="1"/>
  <c r="E72" i="4"/>
  <c r="C60" i="4"/>
  <c r="C58" i="4" s="1"/>
  <c r="C38" i="4"/>
  <c r="E73" i="4"/>
  <c r="H73" i="4"/>
  <c r="C61" i="4"/>
  <c r="C59" i="4" s="1"/>
  <c r="C39" i="4"/>
  <c r="C30" i="4"/>
  <c r="C53" i="4" s="1"/>
  <c r="C51" i="4" s="1"/>
  <c r="C29" i="4"/>
  <c r="C31" i="4" s="1"/>
  <c r="E74" i="4" l="1"/>
  <c r="J19" i="5" s="1"/>
  <c r="C35" i="4"/>
  <c r="C62" i="4"/>
  <c r="C39" i="5"/>
  <c r="C57" i="4"/>
  <c r="E39" i="5" s="1"/>
  <c r="C52" i="4"/>
  <c r="C50" i="4" s="1"/>
  <c r="C32" i="4"/>
  <c r="C28" i="4" s="1"/>
  <c r="C54" i="4" l="1"/>
  <c r="C49" i="4" s="1"/>
  <c r="C63" i="4" s="1"/>
  <c r="E40" i="5" s="1"/>
  <c r="C38" i="5"/>
  <c r="C40" i="4"/>
  <c r="C40" i="5" s="1"/>
  <c r="E38" i="5" l="1"/>
</calcChain>
</file>

<file path=xl/sharedStrings.xml><?xml version="1.0" encoding="utf-8"?>
<sst xmlns="http://schemas.openxmlformats.org/spreadsheetml/2006/main" count="200" uniqueCount="89">
  <si>
    <t>TP Bitumen-StB - Teil 2 A (Ausgabe 2024)</t>
  </si>
  <si>
    <t>Prüfung im Dynamischen Scherrheometer (DSR) - Temperatursweep mit 25 mm Platte (Stand 1/2025)</t>
  </si>
  <si>
    <t>Datenimport</t>
  </si>
  <si>
    <t>Manuelle Eingaben</t>
  </si>
  <si>
    <t>Probe a</t>
  </si>
  <si>
    <t>Probe b</t>
  </si>
  <si>
    <t>Prüftemperatur</t>
  </si>
  <si>
    <t>Komplexer Schermodul</t>
  </si>
  <si>
    <t>Phasenwinkel</t>
  </si>
  <si>
    <t>Name und Anschrift des Prüflaboratoriums:</t>
  </si>
  <si>
    <t>T</t>
  </si>
  <si>
    <t>G*</t>
  </si>
  <si>
    <t xml:space="preserve">δ </t>
  </si>
  <si>
    <t>[°C]</t>
  </si>
  <si>
    <t>[Pa]</t>
  </si>
  <si>
    <t>[°]</t>
  </si>
  <si>
    <t>Nummer des Prüfberichts:</t>
  </si>
  <si>
    <t>Name des Auftraggebers:</t>
  </si>
  <si>
    <t>Bezeichnung der Untersuchungsprobe:</t>
  </si>
  <si>
    <t>Art und Sorte des Bindemittels:</t>
  </si>
  <si>
    <t>Alterungszustand:</t>
  </si>
  <si>
    <t>Datum des Probeneingangs:</t>
  </si>
  <si>
    <t>(bzw. der Probenahme)</t>
  </si>
  <si>
    <t>Datum der Prüfung:</t>
  </si>
  <si>
    <t>Lagerdauer der Probekörper:</t>
  </si>
  <si>
    <t>gewählte Gleichgewichtseinstellungsdauer in Minuten:</t>
  </si>
  <si>
    <t>(vor Beginn der Prüfung) Standard: 15 min</t>
  </si>
  <si>
    <t>Prüffrequenz in Hz:</t>
  </si>
  <si>
    <t>Standard: 1,59 Hz</t>
  </si>
  <si>
    <t>Prüftemperatur [°C]</t>
  </si>
  <si>
    <t>gewählte Scherdeformation [%]</t>
  </si>
  <si>
    <t>Methode</t>
  </si>
  <si>
    <t>Anhang A</t>
  </si>
  <si>
    <t>Anhang B</t>
  </si>
  <si>
    <t>Anhang C</t>
  </si>
  <si>
    <t>Datentabelle</t>
  </si>
  <si>
    <t>Hilfstabelle</t>
  </si>
  <si>
    <t>Mittelwert</t>
  </si>
  <si>
    <t>Wahrheitswert</t>
  </si>
  <si>
    <t>T(G*&gt;15kPa)</t>
  </si>
  <si>
    <t>T(G*&lt;15kPa)</t>
  </si>
  <si>
    <t>Berechnung der Äqui-Schermodultemperatur T(G*=15kPa) nach Gleichung (1)</t>
  </si>
  <si>
    <t>Bezugswert G*</t>
  </si>
  <si>
    <t>Pa</t>
  </si>
  <si>
    <t>Äqui-Schermodul</t>
  </si>
  <si>
    <t>T(G*=15kPa)</t>
  </si>
  <si>
    <t>°C</t>
  </si>
  <si>
    <t>Äqui-Schermodultemperatur bei G* = 15 kPa</t>
  </si>
  <si>
    <t>nächstgelegene Prüftemperatur, bei der G* &gt; 15 kPa ist</t>
  </si>
  <si>
    <t>nächstgelegene Prüftemperatur, bei der G* &lt; 15 kPa ist</t>
  </si>
  <si>
    <r>
      <t>G*</t>
    </r>
    <r>
      <rPr>
        <vertAlign val="subscript"/>
        <sz val="10"/>
        <color theme="1"/>
        <rFont val="Calibri"/>
        <family val="2"/>
        <scheme val="minor"/>
      </rPr>
      <t>&gt;15kPa</t>
    </r>
  </si>
  <si>
    <t>nächstgelegener Messwert von G* &gt; 15 kPa</t>
  </si>
  <si>
    <r>
      <t>G*</t>
    </r>
    <r>
      <rPr>
        <vertAlign val="subscript"/>
        <sz val="10"/>
        <color theme="1"/>
        <rFont val="Calibri"/>
        <family val="2"/>
        <scheme val="minor"/>
      </rPr>
      <t>&lt;15kPa</t>
    </r>
  </si>
  <si>
    <t>nächstgelegener Messwert von G* &lt; 15 kPa</t>
  </si>
  <si>
    <t>Ergebnis</t>
  </si>
  <si>
    <t>Äqui-Schermodultemperatur bei G* = 15 kPa als arithmetischer Mittelwert</t>
  </si>
  <si>
    <t>Berechnung des korrespondierenden Phasenwinkels δ(G*=15kPa) nach Gleichung (2)</t>
  </si>
  <si>
    <t>δ(G*=15kPa)</t>
  </si>
  <si>
    <t>°</t>
  </si>
  <si>
    <t>korrespondierender Phasenwinkel</t>
  </si>
  <si>
    <t>δ(G*&gt;15kPa)</t>
  </si>
  <si>
    <t>nächstgelegener Phasenwinkel, bei dem G* &gt; 15 kPa ist</t>
  </si>
  <si>
    <t>δ(G*&lt;15kPa)</t>
  </si>
  <si>
    <t>nächstgelegener Phasenwinkel, bei dem G* &lt; 15 kPa ist</t>
  </si>
  <si>
    <t>interpolierte Äqui-Schermodultemperatur bei G* = 15 kPa</t>
  </si>
  <si>
    <t>korrespondierender Phasenwinkel als arithmetischer Mittelwert</t>
  </si>
  <si>
    <t>Verträglichkeitsprüfung Komplexer Schermodul G*</t>
  </si>
  <si>
    <t>Zwei Einzelwerte des Komplexen Schermoduls sind miteinander verträglich, wenn die Spannweiten bei den Prüftemperaturen 40 °C, 50 °C, 60 °C und 70 °C jeweils d ≤ 8 % des Mittelwertes betragen.</t>
  </si>
  <si>
    <t>Spannweite G*, bezogen auf den Mittelwert</t>
  </si>
  <si>
    <t>[%]</t>
  </si>
  <si>
    <t>Verträglichkeitsprüfung Phasenwinkel δ</t>
  </si>
  <si>
    <t>Zwei Einzelwerte des Phasenwinkels sind miteinander verträglich, wenn die Spannweiten bei den Prüftemperaturen 40 °C, 50 °C, 60 °C und 70 °C jeweils d ≤ 0,5° betragen.</t>
  </si>
  <si>
    <t>Prüftemperatur T</t>
  </si>
  <si>
    <t>Spannweite δ</t>
  </si>
  <si>
    <t>Prüfbericht nach TP Bitumen-StB - Teil 2 A (Ausgabe 2024)</t>
  </si>
  <si>
    <t>Prüfung im Dynamischen Scherrheometer (DSR) - Temperatursweep mit 25 mm Platte</t>
  </si>
  <si>
    <t>Berechnung der Äqui-Schermodultemperatur und</t>
  </si>
  <si>
    <t>des korrespondierenden Phasenwinkels (Stand 1/2025)</t>
  </si>
  <si>
    <t>Allgemeine Informationen</t>
  </si>
  <si>
    <t>Ergebnisse</t>
  </si>
  <si>
    <t>Informationen zur Prüfung</t>
  </si>
  <si>
    <t>Prüffrequenz:</t>
  </si>
  <si>
    <t>Gleichgewichtseinstellungsdauer:</t>
  </si>
  <si>
    <t>Grafische Darstellung der Ergebnisse</t>
  </si>
  <si>
    <t>gewählte Scherdeformationen</t>
  </si>
  <si>
    <t>°C:</t>
  </si>
  <si>
    <t>Äqui-Schermodultemperatur und korrespondierender Phasenwinkel nach Abschnitt 7.3</t>
  </si>
  <si>
    <t>Datum</t>
  </si>
  <si>
    <t>Unterschrift des fachlich Verantwortlichen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</si>
</sst>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5"/>
      <name val="Calibri"/>
      <family val="2"/>
      <scheme val="minor"/>
    </font>
    <font>
      <b/>
      <sz val="14"/>
      <color rgb="FF0069B4"/>
      <name val="Calibri"/>
      <family val="2"/>
      <scheme val="minor"/>
    </font>
    <font>
      <b/>
      <sz val="12"/>
      <color rgb="FF0069B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name val="Arial"/>
      <family val="2"/>
    </font>
    <font>
      <sz val="12"/>
      <color rgb="FF0069B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9B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6" fillId="0" borderId="0"/>
  </cellStyleXfs>
  <cellXfs count="110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top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/>
    <xf numFmtId="0" fontId="8" fillId="0" borderId="0" xfId="1" applyFont="1"/>
    <xf numFmtId="0" fontId="7" fillId="0" borderId="0" xfId="1" applyFont="1" applyAlignment="1">
      <alignment horizontal="left" vertical="top"/>
    </xf>
    <xf numFmtId="0" fontId="2" fillId="0" borderId="1" xfId="1" applyFont="1" applyBorder="1" applyAlignment="1">
      <alignment horizontal="left"/>
    </xf>
    <xf numFmtId="0" fontId="1" fillId="0" borderId="0" xfId="1" applyFont="1" applyAlignment="1">
      <alignment horizontal="center"/>
    </xf>
    <xf numFmtId="0" fontId="2" fillId="0" borderId="0" xfId="1" applyFont="1"/>
    <xf numFmtId="0" fontId="9" fillId="2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left"/>
    </xf>
    <xf numFmtId="0" fontId="11" fillId="0" borderId="0" xfId="1" applyFont="1" applyAlignment="1">
      <alignment horizontal="left" vertical="top"/>
    </xf>
    <xf numFmtId="0" fontId="1" fillId="0" borderId="2" xfId="1" applyFont="1" applyBorder="1" applyAlignment="1">
      <alignment horizontal="left" vertical="top"/>
    </xf>
    <xf numFmtId="0" fontId="1" fillId="0" borderId="2" xfId="1" applyFont="1" applyBorder="1"/>
    <xf numFmtId="164" fontId="1" fillId="0" borderId="2" xfId="1" applyNumberFormat="1" applyFont="1" applyBorder="1" applyAlignment="1">
      <alignment horizontal="center" vertical="top"/>
    </xf>
    <xf numFmtId="164" fontId="1" fillId="0" borderId="2" xfId="1" applyNumberFormat="1" applyFont="1" applyBorder="1" applyAlignment="1" applyProtection="1">
      <alignment horizontal="left" vertical="top"/>
      <protection locked="0"/>
    </xf>
    <xf numFmtId="14" fontId="1" fillId="0" borderId="2" xfId="1" applyNumberFormat="1" applyFont="1" applyBorder="1" applyAlignment="1" applyProtection="1">
      <alignment horizontal="left" vertical="top"/>
      <protection locked="0"/>
    </xf>
    <xf numFmtId="0" fontId="1" fillId="0" borderId="0" xfId="1" applyFont="1" applyProtection="1">
      <protection locked="0"/>
    </xf>
    <xf numFmtId="0" fontId="1" fillId="0" borderId="0" xfId="1" applyFont="1" applyAlignment="1" applyProtection="1">
      <alignment horizontal="left" vertical="top"/>
      <protection locked="0"/>
    </xf>
    <xf numFmtId="0" fontId="12" fillId="0" borderId="0" xfId="1" applyFont="1" applyAlignment="1">
      <alignment vertical="center"/>
    </xf>
    <xf numFmtId="0" fontId="7" fillId="0" borderId="0" xfId="1" applyFont="1" applyProtection="1">
      <protection hidden="1"/>
    </xf>
    <xf numFmtId="0" fontId="10" fillId="0" borderId="0" xfId="1" applyFont="1"/>
    <xf numFmtId="0" fontId="13" fillId="2" borderId="2" xfId="1" applyFont="1" applyFill="1" applyBorder="1" applyAlignment="1">
      <alignment horizontal="centerContinuous"/>
    </xf>
    <xf numFmtId="0" fontId="9" fillId="2" borderId="2" xfId="1" applyFont="1" applyFill="1" applyBorder="1" applyAlignment="1">
      <alignment horizontal="center"/>
    </xf>
    <xf numFmtId="0" fontId="10" fillId="0" borderId="0" xfId="1" applyFont="1" applyAlignment="1">
      <alignment horizontal="left"/>
    </xf>
    <xf numFmtId="0" fontId="9" fillId="2" borderId="2" xfId="1" applyFont="1" applyFill="1" applyBorder="1" applyAlignment="1">
      <alignment horizontal="left"/>
    </xf>
    <xf numFmtId="164" fontId="10" fillId="0" borderId="2" xfId="1" applyNumberFormat="1" applyFont="1" applyBorder="1" applyAlignment="1">
      <alignment horizontal="center"/>
    </xf>
    <xf numFmtId="3" fontId="10" fillId="0" borderId="2" xfId="1" applyNumberFormat="1" applyFont="1" applyBorder="1" applyAlignment="1">
      <alignment horizontal="center"/>
    </xf>
    <xf numFmtId="0" fontId="10" fillId="0" borderId="2" xfId="1" applyFont="1" applyBorder="1" applyAlignment="1">
      <alignment horizontal="center"/>
    </xf>
    <xf numFmtId="0" fontId="14" fillId="0" borderId="0" xfId="1" applyFont="1" applyProtection="1">
      <protection hidden="1"/>
    </xf>
    <xf numFmtId="3" fontId="10" fillId="0" borderId="0" xfId="1" applyNumberFormat="1" applyFont="1" applyAlignment="1">
      <alignment horizontal="center"/>
    </xf>
    <xf numFmtId="164" fontId="10" fillId="0" borderId="0" xfId="1" applyNumberFormat="1" applyFont="1"/>
    <xf numFmtId="3" fontId="10" fillId="0" borderId="0" xfId="1" applyNumberFormat="1" applyFont="1"/>
    <xf numFmtId="0" fontId="14" fillId="0" borderId="0" xfId="1" applyFont="1"/>
    <xf numFmtId="164" fontId="14" fillId="0" borderId="0" xfId="1" applyNumberFormat="1" applyFont="1"/>
    <xf numFmtId="0" fontId="10" fillId="0" borderId="0" xfId="1" applyFont="1" applyAlignment="1">
      <alignment horizontal="center"/>
    </xf>
    <xf numFmtId="164" fontId="10" fillId="0" borderId="0" xfId="1" applyNumberFormat="1" applyFont="1" applyAlignment="1">
      <alignment horizontal="left"/>
    </xf>
    <xf numFmtId="164" fontId="10" fillId="0" borderId="0" xfId="1" applyNumberFormat="1" applyFont="1" applyAlignment="1">
      <alignment horizontal="center"/>
    </xf>
    <xf numFmtId="0" fontId="9" fillId="0" borderId="0" xfId="1" applyFont="1"/>
    <xf numFmtId="0" fontId="14" fillId="0" borderId="0" xfId="1" applyFont="1" applyAlignment="1">
      <alignment horizontal="left"/>
    </xf>
    <xf numFmtId="0" fontId="18" fillId="0" borderId="0" xfId="1" applyFont="1" applyAlignment="1" applyProtection="1">
      <alignment vertical="center"/>
      <protection locked="0"/>
    </xf>
    <xf numFmtId="0" fontId="19" fillId="0" borderId="0" xfId="1" applyFont="1" applyAlignment="1" applyProtection="1">
      <alignment vertical="center"/>
      <protection locked="0"/>
    </xf>
    <xf numFmtId="0" fontId="19" fillId="0" borderId="0" xfId="1" applyFont="1" applyProtection="1">
      <protection locked="0"/>
    </xf>
    <xf numFmtId="0" fontId="20" fillId="0" borderId="0" xfId="1" applyFont="1" applyAlignment="1">
      <alignment vertical="center"/>
    </xf>
    <xf numFmtId="0" fontId="20" fillId="0" borderId="0" xfId="1" applyFont="1" applyAlignment="1">
      <alignment horizontal="left" vertical="top"/>
    </xf>
    <xf numFmtId="0" fontId="20" fillId="0" borderId="0" xfId="1" applyFont="1" applyAlignment="1">
      <alignment vertical="top"/>
    </xf>
    <xf numFmtId="0" fontId="19" fillId="0" borderId="0" xfId="1" applyFont="1"/>
    <xf numFmtId="0" fontId="21" fillId="0" borderId="0" xfId="1" applyFont="1" applyAlignment="1">
      <alignment vertical="center"/>
    </xf>
    <xf numFmtId="0" fontId="18" fillId="0" borderId="0" xfId="1" applyFont="1"/>
    <xf numFmtId="0" fontId="19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165" fontId="21" fillId="0" borderId="0" xfId="2" applyNumberFormat="1" applyFont="1" applyAlignment="1">
      <alignment vertical="center"/>
    </xf>
    <xf numFmtId="164" fontId="19" fillId="0" borderId="2" xfId="1" applyNumberFormat="1" applyFont="1" applyBorder="1" applyAlignment="1">
      <alignment horizontal="center" vertical="center" wrapText="1"/>
    </xf>
    <xf numFmtId="3" fontId="19" fillId="0" borderId="2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164" fontId="21" fillId="0" borderId="0" xfId="1" applyNumberFormat="1" applyFont="1" applyAlignment="1">
      <alignment vertical="center"/>
    </xf>
    <xf numFmtId="0" fontId="19" fillId="0" borderId="1" xfId="1" applyFont="1" applyBorder="1"/>
    <xf numFmtId="0" fontId="21" fillId="0" borderId="1" xfId="1" applyFont="1" applyBorder="1" applyAlignment="1">
      <alignment vertical="center"/>
    </xf>
    <xf numFmtId="0" fontId="19" fillId="0" borderId="3" xfId="1" applyFont="1" applyBorder="1" applyAlignment="1">
      <alignment horizontal="left"/>
    </xf>
    <xf numFmtId="0" fontId="19" fillId="0" borderId="4" xfId="1" applyFont="1" applyBorder="1"/>
    <xf numFmtId="0" fontId="18" fillId="0" borderId="5" xfId="1" applyFont="1" applyBorder="1" applyAlignment="1">
      <alignment horizontal="centerContinuous"/>
    </xf>
    <xf numFmtId="0" fontId="18" fillId="0" borderId="6" xfId="1" applyFont="1" applyBorder="1" applyAlignment="1">
      <alignment horizontal="centerContinuous"/>
    </xf>
    <xf numFmtId="0" fontId="18" fillId="0" borderId="7" xfId="1" applyFont="1" applyBorder="1" applyAlignment="1">
      <alignment horizontal="centerContinuous"/>
    </xf>
    <xf numFmtId="0" fontId="20" fillId="0" borderId="6" xfId="2" applyFont="1" applyBorder="1" applyAlignment="1">
      <alignment horizontal="centerContinuous"/>
    </xf>
    <xf numFmtId="0" fontId="19" fillId="0" borderId="8" xfId="1" applyFont="1" applyBorder="1"/>
    <xf numFmtId="0" fontId="19" fillId="0" borderId="9" xfId="1" applyFont="1" applyBorder="1"/>
    <xf numFmtId="0" fontId="18" fillId="0" borderId="1" xfId="1" applyFont="1" applyBorder="1" applyAlignment="1">
      <alignment horizontal="centerContinuous"/>
    </xf>
    <xf numFmtId="0" fontId="18" fillId="0" borderId="9" xfId="1" applyFont="1" applyBorder="1" applyAlignment="1">
      <alignment horizontal="centerContinuous"/>
    </xf>
    <xf numFmtId="0" fontId="20" fillId="0" borderId="9" xfId="2" applyFont="1" applyBorder="1" applyAlignment="1">
      <alignment horizontal="centerContinuous"/>
    </xf>
    <xf numFmtId="0" fontId="19" fillId="0" borderId="5" xfId="1" applyFont="1" applyBorder="1" applyAlignment="1">
      <alignment horizontal="centerContinuous"/>
    </xf>
    <xf numFmtId="0" fontId="19" fillId="0" borderId="6" xfId="1" applyFont="1" applyBorder="1" applyAlignment="1">
      <alignment horizontal="centerContinuous"/>
    </xf>
    <xf numFmtId="164" fontId="19" fillId="0" borderId="7" xfId="1" applyNumberFormat="1" applyFont="1" applyBorder="1" applyAlignment="1">
      <alignment horizontal="centerContinuous"/>
    </xf>
    <xf numFmtId="164" fontId="21" fillId="0" borderId="6" xfId="2" applyNumberFormat="1" applyFont="1" applyBorder="1" applyAlignment="1">
      <alignment horizontal="centerContinuous"/>
    </xf>
    <xf numFmtId="0" fontId="20" fillId="0" borderId="6" xfId="1" applyFont="1" applyBorder="1" applyAlignment="1">
      <alignment horizontal="centerContinuous"/>
    </xf>
    <xf numFmtId="0" fontId="18" fillId="0" borderId="8" xfId="1" applyFont="1" applyBorder="1" applyAlignment="1">
      <alignment horizontal="centerContinuous"/>
    </xf>
    <xf numFmtId="0" fontId="19" fillId="0" borderId="9" xfId="1" applyFont="1" applyBorder="1" applyAlignment="1">
      <alignment horizontal="centerContinuous"/>
    </xf>
    <xf numFmtId="164" fontId="18" fillId="0" borderId="1" xfId="1" applyNumberFormat="1" applyFont="1" applyBorder="1" applyAlignment="1">
      <alignment horizontal="centerContinuous"/>
    </xf>
    <xf numFmtId="0" fontId="20" fillId="0" borderId="9" xfId="1" applyFont="1" applyBorder="1" applyAlignment="1">
      <alignment horizontal="centerContinuous"/>
    </xf>
    <xf numFmtId="14" fontId="20" fillId="0" borderId="1" xfId="2" applyNumberFormat="1" applyFont="1" applyBorder="1" applyAlignment="1">
      <alignment horizontal="left" vertical="center"/>
    </xf>
    <xf numFmtId="0" fontId="21" fillId="0" borderId="1" xfId="2" applyFont="1" applyBorder="1" applyAlignment="1">
      <alignment vertical="center"/>
    </xf>
    <xf numFmtId="0" fontId="21" fillId="0" borderId="1" xfId="2" applyFont="1" applyBorder="1" applyAlignment="1">
      <alignment horizontal="center" vertical="center"/>
    </xf>
    <xf numFmtId="0" fontId="20" fillId="0" borderId="1" xfId="2" applyFont="1" applyBorder="1" applyAlignment="1">
      <alignment vertical="center"/>
    </xf>
    <xf numFmtId="0" fontId="19" fillId="0" borderId="0" xfId="1" applyFont="1" applyAlignment="1">
      <alignment wrapText="1"/>
    </xf>
    <xf numFmtId="0" fontId="19" fillId="0" borderId="0" xfId="1" applyFont="1" applyAlignment="1">
      <alignment vertical="top"/>
    </xf>
    <xf numFmtId="164" fontId="1" fillId="0" borderId="0" xfId="1" applyNumberFormat="1" applyFont="1"/>
    <xf numFmtId="164" fontId="1" fillId="0" borderId="0" xfId="1" applyNumberFormat="1" applyFont="1" applyAlignment="1">
      <alignment horizontal="center"/>
    </xf>
    <xf numFmtId="0" fontId="11" fillId="0" borderId="0" xfId="1" applyFont="1" applyAlignment="1">
      <alignment vertical="top" wrapText="1"/>
    </xf>
    <xf numFmtId="0" fontId="18" fillId="0" borderId="2" xfId="1" applyFont="1" applyBorder="1" applyAlignment="1">
      <alignment horizontal="centerContinuous" vertical="center"/>
    </xf>
    <xf numFmtId="0" fontId="18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center" vertical="center"/>
      <protection locked="0"/>
    </xf>
    <xf numFmtId="0" fontId="17" fillId="0" borderId="0" xfId="2" applyFont="1" applyAlignment="1">
      <alignment vertical="center" wrapText="1"/>
    </xf>
    <xf numFmtId="2" fontId="1" fillId="0" borderId="0" xfId="1" applyNumberFormat="1" applyFont="1" applyAlignment="1" applyProtection="1">
      <alignment horizontal="left" vertical="top"/>
      <protection locked="0"/>
    </xf>
    <xf numFmtId="2" fontId="0" fillId="0" borderId="0" xfId="1" applyNumberFormat="1" applyFont="1" applyAlignment="1" applyProtection="1">
      <alignment horizontal="left" vertical="top"/>
      <protection locked="0"/>
    </xf>
    <xf numFmtId="14" fontId="1" fillId="0" borderId="0" xfId="1" applyNumberFormat="1" applyFont="1" applyAlignment="1" applyProtection="1">
      <alignment horizontal="left" vertical="top"/>
      <protection locked="0"/>
    </xf>
    <xf numFmtId="0" fontId="10" fillId="0" borderId="0" xfId="1" applyFont="1" applyAlignment="1" applyProtection="1">
      <alignment horizontal="left" vertical="top"/>
      <protection locked="0"/>
    </xf>
    <xf numFmtId="0" fontId="7" fillId="0" borderId="0" xfId="1" applyFont="1" applyProtection="1">
      <protection hidden="1"/>
    </xf>
    <xf numFmtId="14" fontId="19" fillId="0" borderId="0" xfId="1" applyNumberFormat="1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19" fillId="0" borderId="0" xfId="1" applyFont="1" applyAlignment="1">
      <alignment horizontal="left" vertical="center" indent="2"/>
    </xf>
    <xf numFmtId="0" fontId="19" fillId="0" borderId="0" xfId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7" fillId="0" borderId="0" xfId="2" applyFont="1" applyAlignment="1">
      <alignment horizontal="center" vertical="center" wrapText="1"/>
    </xf>
  </cellXfs>
  <cellStyles count="3">
    <cellStyle name="Standard" xfId="0" builtinId="0"/>
    <cellStyle name="Standard 2" xfId="1" xr:uid="{5901FF53-99C6-4D13-90C2-A9F38925A1B5}"/>
    <cellStyle name="Standard 3" xfId="2" xr:uid="{6A83EC2C-83E2-4200-B406-870E65FF826D}"/>
  </cellStyles>
  <dxfs count="23"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ill>
        <patternFill patternType="lightDown">
          <fgColor theme="8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  <dxf>
      <fill>
        <patternFill patternType="lightDown">
          <fgColor theme="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4552783208316"/>
          <c:y val="4.238921001926782E-2"/>
          <c:w val="0.82050810500922733"/>
          <c:h val="0.8000097574955044"/>
        </c:manualLayout>
      </c:layout>
      <c:scatterChart>
        <c:scatterStyle val="lineMarker"/>
        <c:varyColors val="0"/>
        <c:ser>
          <c:idx val="2"/>
          <c:order val="0"/>
          <c:tx>
            <c:v>G*=15kPa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strRef>
              <c:f>(Prüfbericht!$J$12,Prüfbericht!$J$18)</c:f>
              <c:strCache>
                <c:ptCount val="2"/>
                <c:pt idx="0">
                  <c:v>-</c:v>
                </c:pt>
                <c:pt idx="1">
                  <c:v>-</c:v>
                </c:pt>
              </c:strCache>
            </c:strRef>
          </c:xVal>
          <c:yVal>
            <c:numLit>
              <c:formatCode>General</c:formatCode>
              <c:ptCount val="2"/>
              <c:pt idx="0">
                <c:v>15000</c:v>
              </c:pt>
              <c:pt idx="1">
                <c:v>15000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589-47E3-BD89-6862CB43422F}"/>
            </c:ext>
          </c:extLst>
        </c:ser>
        <c:ser>
          <c:idx val="0"/>
          <c:order val="1"/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Prüfbericht!$P$12:$P$18</c:f>
              <c:strCache>
                <c:ptCount val="7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</c:strCache>
            </c:strRef>
          </c:xVal>
          <c:yVal>
            <c:numRef>
              <c:f>Prüfbericht!$Q$12:$Q$18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89-47E3-BD89-6862CB43422F}"/>
            </c:ext>
          </c:extLst>
        </c:ser>
        <c:ser>
          <c:idx val="1"/>
          <c:order val="2"/>
          <c:tx>
            <c:v>T(G*=15kPa)</c:v>
          </c:tx>
          <c:spPr>
            <a:ln w="19050" cap="rnd">
              <a:solidFill>
                <a:schemeClr val="tx1"/>
              </a:solidFill>
              <a:round/>
              <a:headEnd type="triangle"/>
              <a:tailEnd type="none"/>
            </a:ln>
            <a:effectLst/>
          </c:spPr>
          <c:marker>
            <c:symbol val="none"/>
          </c:marker>
          <c:xVal>
            <c:strRef>
              <c:f>(Prüfbericht!$C$40,Prüfbericht!$C$40)</c:f>
              <c:strCache>
                <c:ptCount val="2"/>
                <c:pt idx="0">
                  <c:v>-</c:v>
                </c:pt>
                <c:pt idx="1">
                  <c:v>-</c:v>
                </c:pt>
              </c:strCache>
            </c:strRef>
          </c:xVal>
          <c:yVal>
            <c:numLit>
              <c:formatCode>General</c:formatCode>
              <c:ptCount val="2"/>
              <c:pt idx="0">
                <c:v>10</c:v>
              </c:pt>
              <c:pt idx="1">
                <c:v>15000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589-47E3-BD89-6862CB434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41680"/>
        <c:axId val="197642512"/>
      </c:scatterChart>
      <c:valAx>
        <c:axId val="197641680"/>
        <c:scaling>
          <c:orientation val="minMax"/>
          <c:max val="90"/>
          <c:min val="3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Temperatur T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7642512"/>
        <c:crosses val="autoZero"/>
        <c:crossBetween val="midCat"/>
        <c:majorUnit val="10"/>
        <c:minorUnit val="10"/>
      </c:valAx>
      <c:valAx>
        <c:axId val="19764251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Komplexer Schermodul G* [Pa]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7641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4488142037386906"/>
          <c:y val="6.4152792709029446E-2"/>
          <c:w val="0.21166965902734591"/>
          <c:h val="0.125765755295348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+mn-lt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921560220875"/>
          <c:y val="4.238921001926782E-2"/>
          <c:w val="0.8297056908221625"/>
          <c:h val="0.7902523022772443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rgbClr val="0069B4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Prüfbericht!$P$12:$P$18</c:f>
              <c:strCache>
                <c:ptCount val="7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</c:strCache>
            </c:strRef>
          </c:xVal>
          <c:yVal>
            <c:numRef>
              <c:f>Prüfbericht!$R$12:$R$18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B3-4AB0-A5A0-A80CDD2D6446}"/>
            </c:ext>
          </c:extLst>
        </c:ser>
        <c:ser>
          <c:idx val="0"/>
          <c:order val="1"/>
          <c:tx>
            <c:v>T(G*=15kPa)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1B3-4AB0-A5A0-A80CDD2D6446}"/>
              </c:ext>
            </c:extLst>
          </c:dPt>
          <c:xVal>
            <c:strRef>
              <c:f>(Prüfbericht!$C$40,Prüfbericht!$C$40)</c:f>
              <c:strCache>
                <c:ptCount val="2"/>
                <c:pt idx="0">
                  <c:v>-</c:v>
                </c:pt>
                <c:pt idx="1">
                  <c:v>-</c:v>
                </c:pt>
              </c:strCache>
            </c:strRef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90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1B3-4AB0-A5A0-A80CDD2D6446}"/>
            </c:ext>
          </c:extLst>
        </c:ser>
        <c:ser>
          <c:idx val="2"/>
          <c:order val="2"/>
          <c:tx>
            <c:v>δ(G*=15kPa)</c:v>
          </c:tx>
          <c:spPr>
            <a:ln w="19050" cap="rnd">
              <a:solidFill>
                <a:schemeClr val="tx1"/>
              </a:solidFill>
              <a:round/>
              <a:headEnd type="triangle"/>
            </a:ln>
            <a:effectLst/>
          </c:spPr>
          <c:marker>
            <c:symbol val="none"/>
          </c:marker>
          <c:xVal>
            <c:strRef>
              <c:f>(Prüfbericht!$C$25,Prüfbericht!$C$40)</c:f>
              <c:strCache>
                <c:ptCount val="2"/>
                <c:pt idx="0">
                  <c:v>-</c:v>
                </c:pt>
                <c:pt idx="1">
                  <c:v>-</c:v>
                </c:pt>
              </c:strCache>
            </c:strRef>
          </c:xVal>
          <c:yVal>
            <c:numRef>
              <c:f>(Prüfbericht!$E$40,Prüfbericht!$E$40)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B3-4AB0-A5A0-A80CDD2D6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41680"/>
        <c:axId val="197642512"/>
      </c:scatterChart>
      <c:valAx>
        <c:axId val="197641680"/>
        <c:scaling>
          <c:orientation val="minMax"/>
          <c:max val="9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Temperatur T [°C]</a:t>
                </a:r>
              </a:p>
            </c:rich>
          </c:tx>
          <c:layout>
            <c:manualLayout>
              <c:xMode val="edge"/>
              <c:yMode val="edge"/>
              <c:x val="0.43664597256036658"/>
              <c:y val="0.90963573194969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7642512"/>
        <c:crosses val="autoZero"/>
        <c:crossBetween val="midCat"/>
        <c:majorUnit val="10"/>
        <c:minorUnit val="10"/>
      </c:valAx>
      <c:valAx>
        <c:axId val="197642512"/>
        <c:scaling>
          <c:orientation val="minMax"/>
          <c:max val="9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Phasenwinkel </a:t>
                </a:r>
                <a:r>
                  <a:rPr lang="el-GR" b="1"/>
                  <a:t>δ</a:t>
                </a:r>
                <a:r>
                  <a:rPr lang="de-DE" b="1"/>
                  <a:t> [°]</a:t>
                </a:r>
              </a:p>
            </c:rich>
          </c:tx>
          <c:layout>
            <c:manualLayout>
              <c:xMode val="edge"/>
              <c:yMode val="edge"/>
              <c:x val="1.4854887008135118E-2"/>
              <c:y val="0.233671684093050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.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7641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528031920918302"/>
          <c:y val="0.67753460194929904"/>
          <c:w val="0.23110043182336604"/>
          <c:h val="0.129437564479576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+mn-lt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21</xdr:row>
      <xdr:rowOff>152400</xdr:rowOff>
    </xdr:from>
    <xdr:to>
      <xdr:col>5</xdr:col>
      <xdr:colOff>7351</xdr:colOff>
      <xdr:row>25</xdr:row>
      <xdr:rowOff>8700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3912DE8-B682-4434-90A7-A427AD3814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9" y="3943350"/>
          <a:ext cx="5208002" cy="504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5</xdr:col>
      <xdr:colOff>56114</xdr:colOff>
      <xdr:row>46</xdr:row>
      <xdr:rowOff>18225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F5305C2-01BE-4740-80D2-1EA876624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7505700"/>
          <a:ext cx="5275814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22</xdr:row>
      <xdr:rowOff>28575</xdr:rowOff>
    </xdr:from>
    <xdr:to>
      <xdr:col>17</xdr:col>
      <xdr:colOff>571500</xdr:colOff>
      <xdr:row>35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3653E3-3F04-4C6A-A824-D826E0F34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35</xdr:row>
      <xdr:rowOff>21849</xdr:rowOff>
    </xdr:from>
    <xdr:to>
      <xdr:col>17</xdr:col>
      <xdr:colOff>605116</xdr:colOff>
      <xdr:row>47</xdr:row>
      <xdr:rowOff>13430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27E8959-818E-4E81-B3C5-6A0AF9E52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FGSV-Farbe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A0E1"/>
      </a:accent1>
      <a:accent2>
        <a:srgbClr val="0069B4"/>
      </a:accent2>
      <a:accent3>
        <a:srgbClr val="C32323"/>
      </a:accent3>
      <a:accent4>
        <a:srgbClr val="D78723"/>
      </a:accent4>
      <a:accent5>
        <a:srgbClr val="F0DC00"/>
      </a:accent5>
      <a:accent6>
        <a:srgbClr val="92D050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2835E-D542-4B9C-812D-A6249E9E59BA}">
  <dimension ref="A1:N40"/>
  <sheetViews>
    <sheetView showGridLines="0" tabSelected="1" zoomScaleNormal="100" workbookViewId="0">
      <selection activeCell="B10" sqref="B10"/>
    </sheetView>
  </sheetViews>
  <sheetFormatPr baseColWidth="10" defaultColWidth="0" defaultRowHeight="14.4" zeroHeight="1" x14ac:dyDescent="0.3"/>
  <cols>
    <col min="1" max="1" width="3" style="1" customWidth="1"/>
    <col min="2" max="4" width="17.88671875" style="1" customWidth="1"/>
    <col min="5" max="5" width="3" style="1" customWidth="1"/>
    <col min="6" max="8" width="17.88671875" style="1" customWidth="1"/>
    <col min="9" max="9" width="3" style="1" customWidth="1"/>
    <col min="10" max="10" width="50.109375" style="1" customWidth="1"/>
    <col min="11" max="11" width="31.6640625" style="1" customWidth="1"/>
    <col min="12" max="12" width="12.5546875" style="1" customWidth="1"/>
    <col min="13" max="13" width="3" style="1" customWidth="1"/>
    <col min="14" max="16384" width="12.5546875" style="1" hidden="1"/>
  </cols>
  <sheetData>
    <row r="1" spans="1:12" x14ac:dyDescent="0.3">
      <c r="J1" s="2"/>
      <c r="K1" s="2"/>
    </row>
    <row r="2" spans="1:12" ht="18" x14ac:dyDescent="0.3">
      <c r="A2" s="3"/>
      <c r="B2" s="4" t="s">
        <v>0</v>
      </c>
      <c r="C2" s="3"/>
      <c r="D2" s="3"/>
      <c r="E2" s="3"/>
      <c r="F2" s="3"/>
      <c r="G2" s="3"/>
      <c r="H2" s="3"/>
      <c r="I2" s="3"/>
      <c r="J2" s="2"/>
      <c r="K2" s="2"/>
    </row>
    <row r="3" spans="1:12" ht="18" x14ac:dyDescent="0.3">
      <c r="A3" s="3"/>
      <c r="B3" s="5" t="s">
        <v>1</v>
      </c>
      <c r="C3" s="3"/>
      <c r="D3" s="3"/>
      <c r="E3" s="3"/>
      <c r="F3" s="3"/>
      <c r="G3" s="3"/>
      <c r="H3" s="3"/>
      <c r="I3" s="3"/>
      <c r="J3" s="2"/>
      <c r="K3" s="2"/>
    </row>
    <row r="4" spans="1:12" x14ac:dyDescent="0.3">
      <c r="J4" s="2"/>
      <c r="K4" s="2"/>
    </row>
    <row r="5" spans="1:12" ht="18" x14ac:dyDescent="0.35">
      <c r="B5" s="6" t="s">
        <v>2</v>
      </c>
      <c r="C5" s="7"/>
      <c r="D5" s="7"/>
      <c r="J5" s="8" t="s">
        <v>3</v>
      </c>
      <c r="K5" s="2"/>
    </row>
    <row r="6" spans="1:12" x14ac:dyDescent="0.3">
      <c r="B6" s="9" t="s">
        <v>4</v>
      </c>
      <c r="C6" s="10"/>
      <c r="D6" s="10"/>
      <c r="F6" s="11" t="s">
        <v>5</v>
      </c>
      <c r="J6" s="2"/>
      <c r="K6" s="2"/>
    </row>
    <row r="7" spans="1:12" x14ac:dyDescent="0.3">
      <c r="B7" s="12" t="s">
        <v>6</v>
      </c>
      <c r="C7" s="12" t="s">
        <v>7</v>
      </c>
      <c r="D7" s="12" t="s">
        <v>8</v>
      </c>
      <c r="F7" s="12" t="s">
        <v>6</v>
      </c>
      <c r="G7" s="12" t="s">
        <v>7</v>
      </c>
      <c r="H7" s="12" t="s">
        <v>8</v>
      </c>
      <c r="J7" s="2" t="s">
        <v>9</v>
      </c>
      <c r="K7" s="2"/>
    </row>
    <row r="8" spans="1:12" ht="14.4" customHeight="1" x14ac:dyDescent="0.3">
      <c r="B8" s="12" t="s">
        <v>10</v>
      </c>
      <c r="C8" s="12" t="s">
        <v>11</v>
      </c>
      <c r="D8" s="12" t="s">
        <v>12</v>
      </c>
      <c r="F8" s="12" t="s">
        <v>10</v>
      </c>
      <c r="G8" s="12" t="s">
        <v>11</v>
      </c>
      <c r="H8" s="12" t="s">
        <v>12</v>
      </c>
      <c r="J8" s="100"/>
      <c r="K8" s="100"/>
      <c r="L8" s="100"/>
    </row>
    <row r="9" spans="1:12" x14ac:dyDescent="0.3">
      <c r="B9" s="12" t="s">
        <v>13</v>
      </c>
      <c r="C9" s="12" t="s">
        <v>14</v>
      </c>
      <c r="D9" s="12" t="s">
        <v>15</v>
      </c>
      <c r="F9" s="12" t="s">
        <v>13</v>
      </c>
      <c r="G9" s="12" t="s">
        <v>14</v>
      </c>
      <c r="H9" s="12" t="s">
        <v>15</v>
      </c>
      <c r="J9" s="100"/>
      <c r="K9" s="100"/>
      <c r="L9" s="100"/>
    </row>
    <row r="10" spans="1:12" x14ac:dyDescent="0.3">
      <c r="B10" s="94"/>
      <c r="C10" s="95"/>
      <c r="D10" s="94"/>
      <c r="F10" s="94"/>
      <c r="G10" s="95"/>
      <c r="H10" s="94"/>
      <c r="J10" s="100"/>
      <c r="K10" s="100"/>
      <c r="L10" s="100"/>
    </row>
    <row r="11" spans="1:12" x14ac:dyDescent="0.3">
      <c r="B11" s="94"/>
      <c r="C11" s="95"/>
      <c r="D11" s="94"/>
      <c r="F11" s="94"/>
      <c r="G11" s="95"/>
      <c r="H11" s="94"/>
      <c r="J11" s="2"/>
      <c r="K11" s="2"/>
      <c r="L11" s="13"/>
    </row>
    <row r="12" spans="1:12" x14ac:dyDescent="0.3">
      <c r="B12" s="94"/>
      <c r="C12" s="95"/>
      <c r="D12" s="94"/>
      <c r="F12" s="94"/>
      <c r="G12" s="95"/>
      <c r="H12" s="94"/>
      <c r="J12" s="2" t="s">
        <v>16</v>
      </c>
      <c r="K12" s="98"/>
      <c r="L12" s="97"/>
    </row>
    <row r="13" spans="1:12" x14ac:dyDescent="0.3">
      <c r="B13" s="94"/>
      <c r="C13" s="95"/>
      <c r="D13" s="94"/>
      <c r="F13" s="94"/>
      <c r="G13" s="95"/>
      <c r="H13" s="94"/>
      <c r="J13" s="2"/>
      <c r="K13" s="2"/>
      <c r="L13" s="13"/>
    </row>
    <row r="14" spans="1:12" x14ac:dyDescent="0.3">
      <c r="B14" s="94"/>
      <c r="C14" s="95"/>
      <c r="D14" s="94"/>
      <c r="F14" s="94"/>
      <c r="G14" s="95"/>
      <c r="H14" s="94"/>
      <c r="J14" s="2" t="s">
        <v>17</v>
      </c>
      <c r="K14" s="98"/>
      <c r="L14" s="97"/>
    </row>
    <row r="15" spans="1:12" x14ac:dyDescent="0.3">
      <c r="B15" s="94"/>
      <c r="C15" s="95"/>
      <c r="D15" s="94"/>
      <c r="F15" s="94"/>
      <c r="G15" s="95"/>
      <c r="H15" s="94"/>
      <c r="J15" s="2"/>
      <c r="K15" s="2"/>
      <c r="L15" s="13"/>
    </row>
    <row r="16" spans="1:12" x14ac:dyDescent="0.3">
      <c r="B16" s="94"/>
      <c r="C16" s="95"/>
      <c r="D16" s="94"/>
      <c r="F16" s="94"/>
      <c r="G16" s="95"/>
      <c r="H16" s="94"/>
      <c r="J16" s="2" t="s">
        <v>18</v>
      </c>
      <c r="K16" s="98"/>
      <c r="L16" s="97"/>
    </row>
    <row r="17" spans="10:12" x14ac:dyDescent="0.3">
      <c r="J17" s="2"/>
      <c r="K17" s="2"/>
      <c r="L17" s="13"/>
    </row>
    <row r="18" spans="10:12" x14ac:dyDescent="0.3">
      <c r="J18" s="2" t="s">
        <v>19</v>
      </c>
      <c r="K18" s="98"/>
      <c r="L18" s="97"/>
    </row>
    <row r="19" spans="10:12" x14ac:dyDescent="0.3">
      <c r="J19" s="2"/>
      <c r="K19" s="2"/>
      <c r="L19" s="13"/>
    </row>
    <row r="20" spans="10:12" x14ac:dyDescent="0.3">
      <c r="J20" s="2" t="s">
        <v>20</v>
      </c>
      <c r="K20" s="98"/>
      <c r="L20" s="97"/>
    </row>
    <row r="21" spans="10:12" x14ac:dyDescent="0.3">
      <c r="J21" s="2"/>
      <c r="K21" s="2"/>
      <c r="L21" s="13"/>
    </row>
    <row r="22" spans="10:12" x14ac:dyDescent="0.3">
      <c r="J22" s="2" t="s">
        <v>21</v>
      </c>
      <c r="K22" s="99"/>
      <c r="L22" s="99"/>
    </row>
    <row r="23" spans="10:12" x14ac:dyDescent="0.3">
      <c r="J23" s="14" t="s">
        <v>22</v>
      </c>
      <c r="K23" s="2"/>
      <c r="L23" s="13"/>
    </row>
    <row r="24" spans="10:12" x14ac:dyDescent="0.3">
      <c r="J24" s="2" t="s">
        <v>23</v>
      </c>
      <c r="K24" s="99"/>
      <c r="L24" s="99"/>
    </row>
    <row r="25" spans="10:12" x14ac:dyDescent="0.3">
      <c r="J25" s="2"/>
      <c r="K25" s="2"/>
      <c r="L25" s="13"/>
    </row>
    <row r="26" spans="10:12" x14ac:dyDescent="0.3">
      <c r="J26" s="2" t="s">
        <v>24</v>
      </c>
      <c r="K26" s="98"/>
      <c r="L26" s="97"/>
    </row>
    <row r="27" spans="10:12" x14ac:dyDescent="0.3">
      <c r="J27" s="2"/>
      <c r="K27" s="2"/>
      <c r="L27" s="13"/>
    </row>
    <row r="28" spans="10:12" x14ac:dyDescent="0.3">
      <c r="J28" s="2" t="s">
        <v>25</v>
      </c>
      <c r="K28" s="97"/>
      <c r="L28" s="97"/>
    </row>
    <row r="29" spans="10:12" x14ac:dyDescent="0.3">
      <c r="J29" s="14" t="s">
        <v>26</v>
      </c>
      <c r="K29" s="2"/>
      <c r="L29" s="13"/>
    </row>
    <row r="30" spans="10:12" x14ac:dyDescent="0.3">
      <c r="J30" s="2" t="s">
        <v>27</v>
      </c>
      <c r="K30" s="97"/>
      <c r="L30" s="97"/>
    </row>
    <row r="31" spans="10:12" x14ac:dyDescent="0.3">
      <c r="J31" s="14" t="s">
        <v>28</v>
      </c>
      <c r="K31" s="2"/>
    </row>
    <row r="32" spans="10:12" x14ac:dyDescent="0.3">
      <c r="J32" s="15" t="s">
        <v>29</v>
      </c>
      <c r="K32" s="15" t="s">
        <v>30</v>
      </c>
      <c r="L32" s="16" t="s">
        <v>31</v>
      </c>
    </row>
    <row r="33" spans="10:14" x14ac:dyDescent="0.3">
      <c r="J33" s="17">
        <f t="shared" ref="J33:J39" si="0">B10</f>
        <v>0</v>
      </c>
      <c r="K33" s="18"/>
      <c r="L33" s="19"/>
      <c r="N33" s="1" t="s">
        <v>32</v>
      </c>
    </row>
    <row r="34" spans="10:14" x14ac:dyDescent="0.3">
      <c r="J34" s="17">
        <f t="shared" si="0"/>
        <v>0</v>
      </c>
      <c r="K34" s="18"/>
      <c r="L34" s="19"/>
      <c r="N34" s="1" t="s">
        <v>33</v>
      </c>
    </row>
    <row r="35" spans="10:14" x14ac:dyDescent="0.3">
      <c r="J35" s="17">
        <f t="shared" si="0"/>
        <v>0</v>
      </c>
      <c r="K35" s="18"/>
      <c r="L35" s="19"/>
      <c r="N35" s="1" t="s">
        <v>34</v>
      </c>
    </row>
    <row r="36" spans="10:14" x14ac:dyDescent="0.3">
      <c r="J36" s="17">
        <f t="shared" si="0"/>
        <v>0</v>
      </c>
      <c r="K36" s="18"/>
      <c r="L36" s="19"/>
    </row>
    <row r="37" spans="10:14" x14ac:dyDescent="0.3">
      <c r="J37" s="17">
        <f t="shared" si="0"/>
        <v>0</v>
      </c>
      <c r="K37" s="18"/>
      <c r="L37" s="19"/>
    </row>
    <row r="38" spans="10:14" x14ac:dyDescent="0.3">
      <c r="J38" s="17">
        <f t="shared" si="0"/>
        <v>0</v>
      </c>
      <c r="K38" s="18"/>
      <c r="L38" s="19"/>
    </row>
    <row r="39" spans="10:14" x14ac:dyDescent="0.3">
      <c r="J39" s="17">
        <f t="shared" si="0"/>
        <v>0</v>
      </c>
      <c r="K39" s="18"/>
      <c r="L39" s="19"/>
    </row>
    <row r="40" spans="10:14" x14ac:dyDescent="0.3"/>
  </sheetData>
  <sheetProtection sheet="1" objects="1" scenarios="1" selectLockedCells="1"/>
  <protectedRanges>
    <protectedRange sqref="B10:D16" name="Probe a"/>
    <protectedRange sqref="F10:H16" name="Probe b"/>
    <protectedRange sqref="J8:J10 K12 K14 K16 K18 K20 K22 K24 K26 K28 K30 K33:L39" name="Manuelle Eingaben"/>
  </protectedRanges>
  <mergeCells count="13">
    <mergeCell ref="K16:L16"/>
    <mergeCell ref="J8:L8"/>
    <mergeCell ref="J9:L9"/>
    <mergeCell ref="J10:L10"/>
    <mergeCell ref="K12:L12"/>
    <mergeCell ref="K14:L14"/>
    <mergeCell ref="K30:L30"/>
    <mergeCell ref="K18:L18"/>
    <mergeCell ref="K20:L20"/>
    <mergeCell ref="K22:L22"/>
    <mergeCell ref="K24:L24"/>
    <mergeCell ref="K26:L26"/>
    <mergeCell ref="K28:L28"/>
  </mergeCells>
  <conditionalFormatting sqref="B10:D16">
    <cfRule type="expression" dxfId="22" priority="11">
      <formula>ISBLANK(B10)</formula>
    </cfRule>
  </conditionalFormatting>
  <conditionalFormatting sqref="F10:H16">
    <cfRule type="expression" dxfId="21" priority="10">
      <formula>ISBLANK(F10)</formula>
    </cfRule>
  </conditionalFormatting>
  <conditionalFormatting sqref="J8:J10">
    <cfRule type="expression" dxfId="20" priority="14">
      <formula>ISBLANK(J8)</formula>
    </cfRule>
  </conditionalFormatting>
  <conditionalFormatting sqref="K12">
    <cfRule type="expression" dxfId="19" priority="1">
      <formula>ISBLANK(K12)</formula>
    </cfRule>
  </conditionalFormatting>
  <conditionalFormatting sqref="K14">
    <cfRule type="expression" dxfId="18" priority="2">
      <formula>ISBLANK(K14)</formula>
    </cfRule>
  </conditionalFormatting>
  <conditionalFormatting sqref="K16">
    <cfRule type="expression" dxfId="17" priority="3">
      <formula>ISBLANK(K16)</formula>
    </cfRule>
  </conditionalFormatting>
  <conditionalFormatting sqref="K18">
    <cfRule type="expression" dxfId="16" priority="4">
      <formula>ISBLANK(K18)</formula>
    </cfRule>
  </conditionalFormatting>
  <conditionalFormatting sqref="K20">
    <cfRule type="expression" dxfId="15" priority="5">
      <formula>ISBLANK(K20)</formula>
    </cfRule>
  </conditionalFormatting>
  <conditionalFormatting sqref="K22">
    <cfRule type="expression" dxfId="14" priority="6">
      <formula>ISBLANK(K22)</formula>
    </cfRule>
  </conditionalFormatting>
  <conditionalFormatting sqref="K24">
    <cfRule type="expression" dxfId="13" priority="7">
      <formula>ISBLANK(K24)</formula>
    </cfRule>
  </conditionalFormatting>
  <conditionalFormatting sqref="K26">
    <cfRule type="expression" dxfId="12" priority="8">
      <formula>ISBLANK(K26)</formula>
    </cfRule>
  </conditionalFormatting>
  <conditionalFormatting sqref="K28">
    <cfRule type="expression" dxfId="11" priority="9">
      <formula>ISBLANK(K28)</formula>
    </cfRule>
  </conditionalFormatting>
  <conditionalFormatting sqref="K30">
    <cfRule type="expression" dxfId="10" priority="13">
      <formula>ISBLANK(K30)</formula>
    </cfRule>
  </conditionalFormatting>
  <conditionalFormatting sqref="K33:L39">
    <cfRule type="expression" dxfId="9" priority="12">
      <formula>ISBLANK(K33)</formula>
    </cfRule>
  </conditionalFormatting>
  <dataValidations count="1">
    <dataValidation type="list" allowBlank="1" showInputMessage="1" showErrorMessage="1" sqref="L33:L39" xr:uid="{F64AE23F-02B8-4940-A718-23D41949CE83}">
      <formula1>$N$33:$N$35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E8300-501D-4022-9E72-B77420D6CE19}">
  <dimension ref="A1:R88"/>
  <sheetViews>
    <sheetView showGridLines="0" showWhiteSpace="0" zoomScaleNormal="100" workbookViewId="0">
      <selection activeCell="B2" sqref="B2"/>
    </sheetView>
  </sheetViews>
  <sheetFormatPr baseColWidth="10" defaultColWidth="0" defaultRowHeight="12.75" customHeight="1" zeroHeight="1" x14ac:dyDescent="0.3"/>
  <cols>
    <col min="1" max="1" width="2.88671875" style="24" customWidth="1"/>
    <col min="2" max="10" width="19.5546875" style="24" customWidth="1"/>
    <col min="11" max="11" width="2.6640625" style="24" customWidth="1"/>
    <col min="12" max="12" width="14.88671875" style="24" customWidth="1"/>
    <col min="13" max="14" width="13.33203125" style="24" bestFit="1" customWidth="1"/>
    <col min="15" max="15" width="14.5546875" style="24" bestFit="1" customWidth="1"/>
    <col min="16" max="17" width="13.33203125" style="24" bestFit="1" customWidth="1"/>
    <col min="18" max="18" width="2.6640625" style="24" customWidth="1"/>
    <col min="19" max="16384" width="12.33203125" style="24" hidden="1"/>
  </cols>
  <sheetData>
    <row r="1" spans="2:17" s="20" customFormat="1" ht="14.4" x14ac:dyDescent="0.3">
      <c r="K1" s="21"/>
      <c r="L1" s="21"/>
    </row>
    <row r="2" spans="2:17" s="20" customFormat="1" ht="18" x14ac:dyDescent="0.3">
      <c r="B2" s="4" t="s">
        <v>0</v>
      </c>
      <c r="D2" s="22"/>
      <c r="E2" s="3"/>
      <c r="F2" s="3"/>
      <c r="G2" s="3"/>
      <c r="H2" s="3"/>
      <c r="I2" s="3"/>
      <c r="J2" s="3"/>
      <c r="K2" s="21"/>
      <c r="L2" s="21"/>
    </row>
    <row r="3" spans="2:17" s="20" customFormat="1" ht="18" x14ac:dyDescent="0.3">
      <c r="B3" s="5" t="s">
        <v>1</v>
      </c>
      <c r="D3" s="3"/>
      <c r="E3" s="3"/>
      <c r="F3" s="3"/>
      <c r="G3" s="3"/>
      <c r="H3" s="3"/>
      <c r="I3" s="3"/>
      <c r="J3" s="3"/>
      <c r="K3" s="21"/>
      <c r="L3" s="21"/>
    </row>
    <row r="4" spans="2:17" s="20" customFormat="1" ht="14.4" x14ac:dyDescent="0.3">
      <c r="K4" s="21"/>
      <c r="L4" s="21"/>
    </row>
    <row r="5" spans="2:17" ht="18" x14ac:dyDescent="0.35">
      <c r="B5" s="101" t="s">
        <v>35</v>
      </c>
      <c r="C5" s="101"/>
      <c r="L5" s="101" t="s">
        <v>36</v>
      </c>
      <c r="M5" s="101"/>
    </row>
    <row r="6" spans="2:17" ht="13.8" x14ac:dyDescent="0.3">
      <c r="B6" s="25" t="str">
        <f>Daten!B6</f>
        <v>Probe a</v>
      </c>
      <c r="C6" s="25"/>
      <c r="D6" s="25"/>
      <c r="E6" s="25" t="str">
        <f>Daten!F6</f>
        <v>Probe b</v>
      </c>
      <c r="F6" s="25"/>
      <c r="G6" s="25"/>
      <c r="H6" s="25" t="s">
        <v>37</v>
      </c>
      <c r="I6" s="25"/>
      <c r="J6" s="25"/>
      <c r="L6" s="25" t="s">
        <v>4</v>
      </c>
      <c r="M6" s="25"/>
      <c r="N6" s="25"/>
      <c r="O6" s="25" t="s">
        <v>5</v>
      </c>
      <c r="P6" s="25"/>
      <c r="Q6" s="25"/>
    </row>
    <row r="7" spans="2:17" s="27" customFormat="1" ht="13.8" x14ac:dyDescent="0.3">
      <c r="B7" s="26" t="str">
        <f>Daten!B7</f>
        <v>Prüftemperatur</v>
      </c>
      <c r="C7" s="26" t="str">
        <f>Daten!C7</f>
        <v>Komplexer Schermodul</v>
      </c>
      <c r="D7" s="26" t="str">
        <f>Daten!D7</f>
        <v>Phasenwinkel</v>
      </c>
      <c r="E7" s="26" t="str">
        <f>Daten!F7</f>
        <v>Prüftemperatur</v>
      </c>
      <c r="F7" s="26" t="str">
        <f>Daten!G7</f>
        <v>Komplexer Schermodul</v>
      </c>
      <c r="G7" s="26" t="str">
        <f>Daten!H7</f>
        <v>Phasenwinkel</v>
      </c>
      <c r="H7" s="26" t="str">
        <f>B7</f>
        <v>Prüftemperatur</v>
      </c>
      <c r="I7" s="26" t="str">
        <f>C7</f>
        <v>Komplexer Schermodul</v>
      </c>
      <c r="J7" s="26" t="str">
        <f>D7</f>
        <v>Phasenwinkel</v>
      </c>
      <c r="L7" s="28"/>
      <c r="M7" s="28"/>
      <c r="N7" s="28"/>
      <c r="O7" s="28"/>
      <c r="P7" s="28"/>
      <c r="Q7" s="28"/>
    </row>
    <row r="8" spans="2:17" ht="13.8" x14ac:dyDescent="0.3">
      <c r="B8" s="26" t="s">
        <v>10</v>
      </c>
      <c r="C8" s="26" t="s">
        <v>11</v>
      </c>
      <c r="D8" s="26" t="s">
        <v>12</v>
      </c>
      <c r="E8" s="26" t="s">
        <v>10</v>
      </c>
      <c r="F8" s="26" t="s">
        <v>11</v>
      </c>
      <c r="G8" s="26" t="s">
        <v>12</v>
      </c>
      <c r="H8" s="26" t="s">
        <v>10</v>
      </c>
      <c r="I8" s="26" t="s">
        <v>11</v>
      </c>
      <c r="J8" s="26" t="s">
        <v>12</v>
      </c>
      <c r="L8" s="26" t="s">
        <v>38</v>
      </c>
      <c r="M8" s="26" t="s">
        <v>39</v>
      </c>
      <c r="N8" s="26" t="s">
        <v>40</v>
      </c>
      <c r="O8" s="26" t="s">
        <v>38</v>
      </c>
      <c r="P8" s="26" t="s">
        <v>39</v>
      </c>
      <c r="Q8" s="26" t="s">
        <v>40</v>
      </c>
    </row>
    <row r="9" spans="2:17" ht="15" customHeight="1" x14ac:dyDescent="0.3">
      <c r="B9" s="26" t="str">
        <f>Daten!B9</f>
        <v>[°C]</v>
      </c>
      <c r="C9" s="26" t="str">
        <f>Daten!C9</f>
        <v>[Pa]</v>
      </c>
      <c r="D9" s="26" t="str">
        <f>Daten!D9</f>
        <v>[°]</v>
      </c>
      <c r="E9" s="26" t="str">
        <f>Daten!F9</f>
        <v>[°C]</v>
      </c>
      <c r="F9" s="26" t="str">
        <f>Daten!G9</f>
        <v>[Pa]</v>
      </c>
      <c r="G9" s="26" t="str">
        <f>Daten!H9</f>
        <v>[°]</v>
      </c>
      <c r="H9" s="26" t="str">
        <f>B9</f>
        <v>[°C]</v>
      </c>
      <c r="I9" s="26" t="str">
        <f t="shared" ref="I9:J9" si="0">C9</f>
        <v>[Pa]</v>
      </c>
      <c r="J9" s="26" t="str">
        <f t="shared" si="0"/>
        <v>[°]</v>
      </c>
      <c r="L9" s="26"/>
      <c r="M9" s="26" t="s">
        <v>13</v>
      </c>
      <c r="N9" s="26" t="s">
        <v>13</v>
      </c>
      <c r="O9" s="26"/>
      <c r="P9" s="26" t="s">
        <v>13</v>
      </c>
      <c r="Q9" s="26" t="s">
        <v>13</v>
      </c>
    </row>
    <row r="10" spans="2:17" ht="13.8" x14ac:dyDescent="0.3">
      <c r="B10" s="29" t="str">
        <f>IF(ISNUMBER(Daten!B10),Daten!B10,"-")</f>
        <v>-</v>
      </c>
      <c r="C10" s="30" t="str">
        <f>IF(ISNUMBER(Daten!C10),Daten!C10,"-")</f>
        <v>-</v>
      </c>
      <c r="D10" s="29" t="str">
        <f>IF(ISNUMBER(Daten!D10),Daten!D10,"-")</f>
        <v>-</v>
      </c>
      <c r="E10" s="29" t="str">
        <f>IF(ISNUMBER(Daten!F10),Daten!F10,"-")</f>
        <v>-</v>
      </c>
      <c r="F10" s="30" t="str">
        <f>IF(ISNUMBER(Daten!G10),Daten!G10,"-")</f>
        <v>-</v>
      </c>
      <c r="G10" s="29" t="str">
        <f>IF(ISNUMBER(Daten!H10),Daten!H10,"-")</f>
        <v>-</v>
      </c>
      <c r="H10" s="29" t="str">
        <f t="shared" ref="H10:J16" si="1">IF(OR(ISNUMBER(B10),ISNUMBER(E10)),AVERAGE(B10,E10),"-")</f>
        <v>-</v>
      </c>
      <c r="I10" s="30" t="str">
        <f t="shared" si="1"/>
        <v>-</v>
      </c>
      <c r="J10" s="29" t="str">
        <f t="shared" si="1"/>
        <v>-</v>
      </c>
      <c r="L10" s="31">
        <f>IF(C10&lt;C20,1,0)</f>
        <v>0</v>
      </c>
      <c r="M10" s="29" t="str">
        <f t="shared" ref="M10:M16" si="2">IF(AND(L9=0,L10=1),B9,"")</f>
        <v/>
      </c>
      <c r="N10" s="29" t="str">
        <f t="shared" ref="N10:N16" si="3">IF(AND(L9=0,L10=1),B10,"")</f>
        <v/>
      </c>
      <c r="O10" s="31">
        <f>IF(F10&lt;C20,1,0)</f>
        <v>0</v>
      </c>
      <c r="P10" s="29" t="str">
        <f t="shared" ref="P10:P16" si="4">IF(AND(O9=0,O10=1),E9,"")</f>
        <v/>
      </c>
      <c r="Q10" s="29" t="str">
        <f t="shared" ref="Q10:Q15" si="5">IF(AND(O9=0,O10=1),E10,"")</f>
        <v/>
      </c>
    </row>
    <row r="11" spans="2:17" ht="13.8" x14ac:dyDescent="0.3">
      <c r="B11" s="29" t="str">
        <f>IF(ISNUMBER(Daten!B11),Daten!B11,"-")</f>
        <v>-</v>
      </c>
      <c r="C11" s="30" t="str">
        <f>IF(ISNUMBER(Daten!C11),Daten!C11,"-")</f>
        <v>-</v>
      </c>
      <c r="D11" s="29" t="str">
        <f>IF(ISNUMBER(Daten!D11),Daten!D11,"-")</f>
        <v>-</v>
      </c>
      <c r="E11" s="29" t="str">
        <f>IF(ISNUMBER(Daten!F11),Daten!F11,"-")</f>
        <v>-</v>
      </c>
      <c r="F11" s="30" t="str">
        <f>IF(ISNUMBER(Daten!G11),Daten!G11,"-")</f>
        <v>-</v>
      </c>
      <c r="G11" s="29" t="str">
        <f>IF(ISNUMBER(Daten!H11),Daten!H11,"-")</f>
        <v>-</v>
      </c>
      <c r="H11" s="29" t="str">
        <f t="shared" si="1"/>
        <v>-</v>
      </c>
      <c r="I11" s="30" t="str">
        <f t="shared" si="1"/>
        <v>-</v>
      </c>
      <c r="J11" s="29" t="str">
        <f t="shared" si="1"/>
        <v>-</v>
      </c>
      <c r="L11" s="31">
        <f>IF(C11&lt;C20,1,0)</f>
        <v>0</v>
      </c>
      <c r="M11" s="29" t="str">
        <f t="shared" si="2"/>
        <v/>
      </c>
      <c r="N11" s="29" t="str">
        <f t="shared" si="3"/>
        <v/>
      </c>
      <c r="O11" s="31">
        <f>IF(F11&lt;C20,1,0)</f>
        <v>0</v>
      </c>
      <c r="P11" s="29" t="str">
        <f t="shared" si="4"/>
        <v/>
      </c>
      <c r="Q11" s="29" t="str">
        <f t="shared" si="5"/>
        <v/>
      </c>
    </row>
    <row r="12" spans="2:17" ht="13.8" x14ac:dyDescent="0.3">
      <c r="B12" s="29" t="str">
        <f>IF(ISNUMBER(Daten!B12),Daten!B12,"-")</f>
        <v>-</v>
      </c>
      <c r="C12" s="30" t="str">
        <f>IF(ISNUMBER(Daten!C12),Daten!C12,"-")</f>
        <v>-</v>
      </c>
      <c r="D12" s="29" t="str">
        <f>IF(ISNUMBER(Daten!D12),Daten!D12,"-")</f>
        <v>-</v>
      </c>
      <c r="E12" s="29" t="str">
        <f>IF(ISNUMBER(Daten!F12),Daten!F12,"-")</f>
        <v>-</v>
      </c>
      <c r="F12" s="30" t="str">
        <f>IF(ISNUMBER(Daten!G12),Daten!G12,"-")</f>
        <v>-</v>
      </c>
      <c r="G12" s="29" t="str">
        <f>IF(ISNUMBER(Daten!H12),Daten!H12,"-")</f>
        <v>-</v>
      </c>
      <c r="H12" s="29" t="str">
        <f t="shared" si="1"/>
        <v>-</v>
      </c>
      <c r="I12" s="30" t="str">
        <f t="shared" si="1"/>
        <v>-</v>
      </c>
      <c r="J12" s="29" t="str">
        <f t="shared" si="1"/>
        <v>-</v>
      </c>
      <c r="L12" s="31">
        <f>IF(C12&lt;C20,1,0)</f>
        <v>0</v>
      </c>
      <c r="M12" s="29" t="str">
        <f t="shared" si="2"/>
        <v/>
      </c>
      <c r="N12" s="29" t="str">
        <f t="shared" si="3"/>
        <v/>
      </c>
      <c r="O12" s="31">
        <f>IF(F12&lt;C20,1,0)</f>
        <v>0</v>
      </c>
      <c r="P12" s="29" t="str">
        <f t="shared" si="4"/>
        <v/>
      </c>
      <c r="Q12" s="29" t="str">
        <f t="shared" si="5"/>
        <v/>
      </c>
    </row>
    <row r="13" spans="2:17" ht="13.8" x14ac:dyDescent="0.3">
      <c r="B13" s="29" t="str">
        <f>IF(ISNUMBER(Daten!B13),Daten!B13,"-")</f>
        <v>-</v>
      </c>
      <c r="C13" s="30" t="str">
        <f>IF(ISNUMBER(Daten!C13),Daten!C13,"-")</f>
        <v>-</v>
      </c>
      <c r="D13" s="29" t="str">
        <f>IF(ISNUMBER(Daten!D13),Daten!D13,"-")</f>
        <v>-</v>
      </c>
      <c r="E13" s="29" t="str">
        <f>IF(ISNUMBER(Daten!F13),Daten!F13,"-")</f>
        <v>-</v>
      </c>
      <c r="F13" s="30" t="str">
        <f>IF(ISNUMBER(Daten!G13),Daten!G13,"-")</f>
        <v>-</v>
      </c>
      <c r="G13" s="29" t="str">
        <f>IF(ISNUMBER(Daten!H13),Daten!H13,"-")</f>
        <v>-</v>
      </c>
      <c r="H13" s="29" t="str">
        <f t="shared" si="1"/>
        <v>-</v>
      </c>
      <c r="I13" s="30" t="str">
        <f t="shared" si="1"/>
        <v>-</v>
      </c>
      <c r="J13" s="29" t="str">
        <f t="shared" si="1"/>
        <v>-</v>
      </c>
      <c r="L13" s="31">
        <f>IF(C13&lt;C20,1,0)</f>
        <v>0</v>
      </c>
      <c r="M13" s="29" t="str">
        <f t="shared" si="2"/>
        <v/>
      </c>
      <c r="N13" s="29" t="str">
        <f t="shared" si="3"/>
        <v/>
      </c>
      <c r="O13" s="31">
        <f>IF(F13&lt;C20,1,0)</f>
        <v>0</v>
      </c>
      <c r="P13" s="29" t="str">
        <f t="shared" si="4"/>
        <v/>
      </c>
      <c r="Q13" s="29" t="str">
        <f t="shared" si="5"/>
        <v/>
      </c>
    </row>
    <row r="14" spans="2:17" ht="13.8" x14ac:dyDescent="0.3">
      <c r="B14" s="29" t="str">
        <f>IF(ISNUMBER(Daten!B14),Daten!B14,"-")</f>
        <v>-</v>
      </c>
      <c r="C14" s="30" t="str">
        <f>IF(ISNUMBER(Daten!C14),Daten!C14,"-")</f>
        <v>-</v>
      </c>
      <c r="D14" s="29" t="str">
        <f>IF(ISNUMBER(Daten!D14),Daten!D14,"-")</f>
        <v>-</v>
      </c>
      <c r="E14" s="29" t="str">
        <f>IF(ISNUMBER(Daten!F14),Daten!F14,"-")</f>
        <v>-</v>
      </c>
      <c r="F14" s="30" t="str">
        <f>IF(ISNUMBER(Daten!G14),Daten!G14,"-")</f>
        <v>-</v>
      </c>
      <c r="G14" s="29" t="str">
        <f>IF(ISNUMBER(Daten!H14),Daten!H14,"-")</f>
        <v>-</v>
      </c>
      <c r="H14" s="29" t="str">
        <f t="shared" si="1"/>
        <v>-</v>
      </c>
      <c r="I14" s="30" t="str">
        <f t="shared" si="1"/>
        <v>-</v>
      </c>
      <c r="J14" s="29" t="str">
        <f t="shared" si="1"/>
        <v>-</v>
      </c>
      <c r="L14" s="31">
        <f>IF(C14&lt;C20,1,0)</f>
        <v>0</v>
      </c>
      <c r="M14" s="29" t="str">
        <f t="shared" si="2"/>
        <v/>
      </c>
      <c r="N14" s="29" t="str">
        <f t="shared" si="3"/>
        <v/>
      </c>
      <c r="O14" s="31">
        <f>IF(F14&lt;C20,1,0)</f>
        <v>0</v>
      </c>
      <c r="P14" s="29" t="str">
        <f t="shared" si="4"/>
        <v/>
      </c>
      <c r="Q14" s="29" t="str">
        <f t="shared" si="5"/>
        <v/>
      </c>
    </row>
    <row r="15" spans="2:17" ht="13.8" x14ac:dyDescent="0.3">
      <c r="B15" s="29" t="str">
        <f>IF(ISNUMBER(Daten!B15),Daten!B15,"-")</f>
        <v>-</v>
      </c>
      <c r="C15" s="30" t="str">
        <f>IF(ISNUMBER(Daten!C15),Daten!C15,"-")</f>
        <v>-</v>
      </c>
      <c r="D15" s="29" t="str">
        <f>IF(ISNUMBER(Daten!D15),Daten!D15,"-")</f>
        <v>-</v>
      </c>
      <c r="E15" s="29" t="str">
        <f>IF(ISNUMBER(Daten!F15),Daten!F15,"-")</f>
        <v>-</v>
      </c>
      <c r="F15" s="30" t="str">
        <f>IF(ISNUMBER(Daten!G15),Daten!G15,"-")</f>
        <v>-</v>
      </c>
      <c r="G15" s="29" t="str">
        <f>IF(ISNUMBER(Daten!H15),Daten!H15,"-")</f>
        <v>-</v>
      </c>
      <c r="H15" s="29" t="str">
        <f t="shared" si="1"/>
        <v>-</v>
      </c>
      <c r="I15" s="30" t="str">
        <f t="shared" si="1"/>
        <v>-</v>
      </c>
      <c r="J15" s="29" t="str">
        <f t="shared" si="1"/>
        <v>-</v>
      </c>
      <c r="L15" s="31">
        <f>IF(C15&lt;C20,1,0)</f>
        <v>0</v>
      </c>
      <c r="M15" s="29" t="str">
        <f t="shared" si="2"/>
        <v/>
      </c>
      <c r="N15" s="29" t="str">
        <f t="shared" si="3"/>
        <v/>
      </c>
      <c r="O15" s="31">
        <f>IF(F15&lt;C20,1,0)</f>
        <v>0</v>
      </c>
      <c r="P15" s="29" t="str">
        <f t="shared" si="4"/>
        <v/>
      </c>
      <c r="Q15" s="29" t="str">
        <f t="shared" si="5"/>
        <v/>
      </c>
    </row>
    <row r="16" spans="2:17" ht="13.8" x14ac:dyDescent="0.3">
      <c r="B16" s="29" t="str">
        <f>IF(ISNUMBER(Daten!B16),Daten!B16,"-")</f>
        <v>-</v>
      </c>
      <c r="C16" s="30" t="str">
        <f>IF(ISNUMBER(Daten!C16),Daten!C16,"-")</f>
        <v>-</v>
      </c>
      <c r="D16" s="29" t="str">
        <f>IF(ISNUMBER(Daten!D16),Daten!D16,"-")</f>
        <v>-</v>
      </c>
      <c r="E16" s="29" t="str">
        <f>IF(ISNUMBER(Daten!F16),Daten!F16,"-")</f>
        <v>-</v>
      </c>
      <c r="F16" s="30" t="str">
        <f>IF(ISNUMBER(Daten!G16),Daten!G16,"-")</f>
        <v>-</v>
      </c>
      <c r="G16" s="29" t="str">
        <f>IF(ISNUMBER(Daten!H16),Daten!H16,"-")</f>
        <v>-</v>
      </c>
      <c r="H16" s="29" t="str">
        <f t="shared" si="1"/>
        <v>-</v>
      </c>
      <c r="I16" s="30" t="str">
        <f t="shared" si="1"/>
        <v>-</v>
      </c>
      <c r="J16" s="29" t="str">
        <f t="shared" si="1"/>
        <v>-</v>
      </c>
      <c r="L16" s="31">
        <f>IF(C16&lt;C20,1,0)</f>
        <v>0</v>
      </c>
      <c r="M16" s="29" t="str">
        <f t="shared" si="2"/>
        <v/>
      </c>
      <c r="N16" s="29" t="str">
        <f t="shared" si="3"/>
        <v/>
      </c>
      <c r="O16" s="31">
        <f>IF(F16&lt;C20,1,0)</f>
        <v>0</v>
      </c>
      <c r="P16" s="29" t="str">
        <f t="shared" si="4"/>
        <v/>
      </c>
      <c r="Q16" s="29" t="str">
        <f>IF(AND(O15=0,O16=1),B16,"")</f>
        <v/>
      </c>
    </row>
    <row r="17" spans="2:12" ht="13.8" x14ac:dyDescent="0.3"/>
    <row r="18" spans="2:12" ht="18" x14ac:dyDescent="0.35">
      <c r="B18" s="23" t="s">
        <v>41</v>
      </c>
      <c r="C18" s="23"/>
      <c r="L18" s="32"/>
    </row>
    <row r="19" spans="2:12" ht="13.8" x14ac:dyDescent="0.3"/>
    <row r="20" spans="2:12" ht="13.8" x14ac:dyDescent="0.3">
      <c r="B20" s="24" t="s">
        <v>42</v>
      </c>
      <c r="C20" s="33">
        <v>15000</v>
      </c>
      <c r="D20" s="24" t="s">
        <v>43</v>
      </c>
      <c r="E20" s="24" t="s">
        <v>44</v>
      </c>
    </row>
    <row r="21" spans="2:12" ht="13.8" x14ac:dyDescent="0.3"/>
    <row r="22" spans="2:12" ht="13.8" x14ac:dyDescent="0.3"/>
    <row r="23" spans="2:12" ht="13.8" x14ac:dyDescent="0.3"/>
    <row r="24" spans="2:12" ht="13.8" x14ac:dyDescent="0.3"/>
    <row r="25" spans="2:12" ht="13.8" x14ac:dyDescent="0.3"/>
    <row r="26" spans="2:12" ht="13.8" x14ac:dyDescent="0.3"/>
    <row r="27" spans="2:12" ht="13.8" x14ac:dyDescent="0.3">
      <c r="B27" s="24" t="s">
        <v>4</v>
      </c>
    </row>
    <row r="28" spans="2:12" ht="13.8" x14ac:dyDescent="0.3">
      <c r="B28" s="24" t="s">
        <v>45</v>
      </c>
      <c r="C28" s="34" t="str">
        <f>IF(ISNUMBER(B10),(C29-C30)/(LOG10(C31)-LOG10(C32))*(LOG10(C20)-LOG10(C32))+C30,"-")</f>
        <v>-</v>
      </c>
      <c r="D28" s="24" t="s">
        <v>46</v>
      </c>
      <c r="E28" s="24" t="s">
        <v>47</v>
      </c>
    </row>
    <row r="29" spans="2:12" ht="13.8" x14ac:dyDescent="0.3">
      <c r="B29" s="24" t="s">
        <v>39</v>
      </c>
      <c r="C29" s="34" t="str">
        <f>IF(ISNUMBER(B10),MAX(M10:M16),"-")</f>
        <v>-</v>
      </c>
      <c r="D29" s="24" t="s">
        <v>46</v>
      </c>
      <c r="E29" s="24" t="s">
        <v>48</v>
      </c>
    </row>
    <row r="30" spans="2:12" ht="13.8" x14ac:dyDescent="0.3">
      <c r="B30" s="24" t="s">
        <v>40</v>
      </c>
      <c r="C30" s="34" t="str">
        <f>IF(ISNUMBER(B10),MAX(N10:N16),"-")</f>
        <v>-</v>
      </c>
      <c r="D30" s="24" t="s">
        <v>46</v>
      </c>
      <c r="E30" s="24" t="s">
        <v>49</v>
      </c>
    </row>
    <row r="31" spans="2:12" ht="15" x14ac:dyDescent="0.35">
      <c r="B31" s="24" t="s">
        <v>50</v>
      </c>
      <c r="C31" s="35" t="str">
        <f>IF(ISNUMBER(B10),VLOOKUP(C29,B10:C16,2),"-")</f>
        <v>-</v>
      </c>
      <c r="D31" s="24" t="s">
        <v>43</v>
      </c>
      <c r="E31" s="24" t="s">
        <v>51</v>
      </c>
    </row>
    <row r="32" spans="2:12" ht="15" x14ac:dyDescent="0.35">
      <c r="B32" s="24" t="s">
        <v>52</v>
      </c>
      <c r="C32" s="35" t="str">
        <f>IF(ISNUMBER(B10),VLOOKUP(C30,B10:C16,2),"-")</f>
        <v>-</v>
      </c>
      <c r="D32" s="24" t="s">
        <v>43</v>
      </c>
      <c r="E32" s="24" t="s">
        <v>53</v>
      </c>
    </row>
    <row r="33" spans="2:12" ht="13.8" x14ac:dyDescent="0.3"/>
    <row r="34" spans="2:12" ht="13.8" x14ac:dyDescent="0.3">
      <c r="B34" s="24" t="s">
        <v>5</v>
      </c>
    </row>
    <row r="35" spans="2:12" ht="13.8" x14ac:dyDescent="0.3">
      <c r="B35" s="24" t="s">
        <v>45</v>
      </c>
      <c r="C35" s="34" t="str">
        <f>IF(ISNUMBER(E10),(C36-C37)/(LOG10(C38)-LOG10(C39))*(LOG10(C20)-LOG10(C39))+C37,"-")</f>
        <v>-</v>
      </c>
      <c r="D35" s="24" t="s">
        <v>46</v>
      </c>
      <c r="E35" s="24" t="s">
        <v>47</v>
      </c>
    </row>
    <row r="36" spans="2:12" ht="13.8" x14ac:dyDescent="0.3">
      <c r="B36" s="24" t="s">
        <v>39</v>
      </c>
      <c r="C36" s="34" t="str">
        <f>IF(ISNUMBER(E10),MAX(P10:P16),"-")</f>
        <v>-</v>
      </c>
      <c r="D36" s="24" t="s">
        <v>46</v>
      </c>
      <c r="E36" s="24" t="s">
        <v>48</v>
      </c>
    </row>
    <row r="37" spans="2:12" ht="13.8" x14ac:dyDescent="0.3">
      <c r="B37" s="24" t="s">
        <v>40</v>
      </c>
      <c r="C37" s="34" t="str">
        <f>IF(ISNUMBER(E10),MAX(Q10:Q16),"-")</f>
        <v>-</v>
      </c>
      <c r="D37" s="24" t="s">
        <v>46</v>
      </c>
      <c r="E37" s="24" t="s">
        <v>49</v>
      </c>
    </row>
    <row r="38" spans="2:12" ht="15" x14ac:dyDescent="0.35">
      <c r="B38" s="24" t="s">
        <v>50</v>
      </c>
      <c r="C38" s="35" t="str">
        <f>IF(ISNUMBER(E10),VLOOKUP(C36,E10:F16,2),"-")</f>
        <v>-</v>
      </c>
      <c r="D38" s="24" t="s">
        <v>43</v>
      </c>
      <c r="E38" s="24" t="s">
        <v>51</v>
      </c>
    </row>
    <row r="39" spans="2:12" ht="15" x14ac:dyDescent="0.35">
      <c r="B39" s="24" t="s">
        <v>52</v>
      </c>
      <c r="C39" s="35" t="str">
        <f>IF(ISNUMBER(E10),VLOOKUP(C37,E10:F16,2),"-")</f>
        <v>-</v>
      </c>
      <c r="D39" s="24" t="s">
        <v>43</v>
      </c>
      <c r="E39" s="24" t="s">
        <v>53</v>
      </c>
    </row>
    <row r="40" spans="2:12" ht="13.8" x14ac:dyDescent="0.3">
      <c r="B40" s="36" t="s">
        <v>54</v>
      </c>
      <c r="C40" s="37" t="str">
        <f>IF(ISNUMBER(E10),AVERAGE(C28,C35),C28)</f>
        <v>-</v>
      </c>
      <c r="D40" s="36" t="s">
        <v>46</v>
      </c>
      <c r="E40" s="36" t="s">
        <v>55</v>
      </c>
    </row>
    <row r="41" spans="2:12" ht="13.8" x14ac:dyDescent="0.3"/>
    <row r="42" spans="2:12" ht="18" x14ac:dyDescent="0.35">
      <c r="B42" s="23" t="s">
        <v>56</v>
      </c>
      <c r="C42" s="23"/>
      <c r="L42" s="32"/>
    </row>
    <row r="43" spans="2:12" ht="13.8" x14ac:dyDescent="0.3"/>
    <row r="44" spans="2:12" ht="13.8" x14ac:dyDescent="0.3"/>
    <row r="45" spans="2:12" ht="13.8" x14ac:dyDescent="0.3"/>
    <row r="46" spans="2:12" ht="13.8" x14ac:dyDescent="0.3"/>
    <row r="47" spans="2:12" ht="13.8" x14ac:dyDescent="0.3"/>
    <row r="48" spans="2:12" ht="13.8" x14ac:dyDescent="0.3">
      <c r="B48" s="24" t="s">
        <v>4</v>
      </c>
    </row>
    <row r="49" spans="2:5" ht="13.8" x14ac:dyDescent="0.3">
      <c r="B49" s="24" t="s">
        <v>57</v>
      </c>
      <c r="C49" s="34" t="str">
        <f>IF(ISNUMBER(B10),(C50-C51)/(C52-C53)*(C54-C52)+C50,"-")</f>
        <v>-</v>
      </c>
      <c r="D49" s="24" t="s">
        <v>58</v>
      </c>
      <c r="E49" s="24" t="s">
        <v>59</v>
      </c>
    </row>
    <row r="50" spans="2:5" ht="13.8" x14ac:dyDescent="0.3">
      <c r="B50" s="24" t="s">
        <v>60</v>
      </c>
      <c r="C50" s="34" t="str">
        <f>IF(ISNUMBER(B10),VLOOKUP(C52,B10:D16,3),"-")</f>
        <v>-</v>
      </c>
      <c r="D50" s="24" t="s">
        <v>58</v>
      </c>
      <c r="E50" s="24" t="s">
        <v>61</v>
      </c>
    </row>
    <row r="51" spans="2:5" ht="13.8" x14ac:dyDescent="0.3">
      <c r="B51" s="24" t="s">
        <v>62</v>
      </c>
      <c r="C51" s="34" t="str">
        <f>IF(ISNUMBER(B10),VLOOKUP(C53,B10:D16,3),"-")</f>
        <v>-</v>
      </c>
      <c r="D51" s="24" t="s">
        <v>58</v>
      </c>
      <c r="E51" s="24" t="s">
        <v>63</v>
      </c>
    </row>
    <row r="52" spans="2:5" ht="13.8" x14ac:dyDescent="0.3">
      <c r="B52" s="24" t="s">
        <v>39</v>
      </c>
      <c r="C52" s="34" t="str">
        <f>C29</f>
        <v>-</v>
      </c>
      <c r="D52" s="24" t="s">
        <v>46</v>
      </c>
      <c r="E52" s="24" t="s">
        <v>48</v>
      </c>
    </row>
    <row r="53" spans="2:5" ht="13.8" x14ac:dyDescent="0.3">
      <c r="B53" s="24" t="s">
        <v>40</v>
      </c>
      <c r="C53" s="34" t="str">
        <f>C30</f>
        <v>-</v>
      </c>
      <c r="D53" s="24" t="s">
        <v>46</v>
      </c>
      <c r="E53" s="24" t="s">
        <v>49</v>
      </c>
    </row>
    <row r="54" spans="2:5" ht="15" customHeight="1" x14ac:dyDescent="0.3">
      <c r="B54" s="24" t="s">
        <v>45</v>
      </c>
      <c r="C54" s="34" t="str">
        <f>C28</f>
        <v>-</v>
      </c>
      <c r="D54" s="24" t="s">
        <v>46</v>
      </c>
      <c r="E54" s="24" t="s">
        <v>64</v>
      </c>
    </row>
    <row r="55" spans="2:5" ht="15" customHeight="1" x14ac:dyDescent="0.3">
      <c r="C55" s="34"/>
    </row>
    <row r="56" spans="2:5" ht="15" customHeight="1" x14ac:dyDescent="0.3">
      <c r="B56" s="24" t="s">
        <v>5</v>
      </c>
    </row>
    <row r="57" spans="2:5" ht="15" customHeight="1" x14ac:dyDescent="0.3">
      <c r="B57" s="24" t="s">
        <v>57</v>
      </c>
      <c r="C57" s="34" t="str">
        <f>IF(ISNUMBER(E10),(C58-C59)/(C60-C61)*(C62-C60)+C58,"-")</f>
        <v>-</v>
      </c>
      <c r="D57" s="24" t="s">
        <v>58</v>
      </c>
      <c r="E57" s="24" t="s">
        <v>59</v>
      </c>
    </row>
    <row r="58" spans="2:5" ht="15" customHeight="1" x14ac:dyDescent="0.3">
      <c r="B58" s="24" t="s">
        <v>60</v>
      </c>
      <c r="C58" s="34" t="str">
        <f>IF(ISNUMBER(E10),VLOOKUP(C60,E10:G16,3),"-")</f>
        <v>-</v>
      </c>
      <c r="D58" s="24" t="s">
        <v>58</v>
      </c>
      <c r="E58" s="24" t="s">
        <v>61</v>
      </c>
    </row>
    <row r="59" spans="2:5" ht="15" customHeight="1" x14ac:dyDescent="0.3">
      <c r="B59" s="24" t="s">
        <v>62</v>
      </c>
      <c r="C59" s="34" t="str">
        <f>IF(ISNUMBER(E10),VLOOKUP(C61,E10:G16,3),"-")</f>
        <v>-</v>
      </c>
      <c r="D59" s="24" t="s">
        <v>58</v>
      </c>
      <c r="E59" s="24" t="s">
        <v>63</v>
      </c>
    </row>
    <row r="60" spans="2:5" ht="15" customHeight="1" x14ac:dyDescent="0.3">
      <c r="B60" s="24" t="s">
        <v>39</v>
      </c>
      <c r="C60" s="34" t="str">
        <f>C36</f>
        <v>-</v>
      </c>
      <c r="D60" s="24" t="s">
        <v>46</v>
      </c>
      <c r="E60" s="24" t="s">
        <v>48</v>
      </c>
    </row>
    <row r="61" spans="2:5" ht="15" customHeight="1" x14ac:dyDescent="0.3">
      <c r="B61" s="24" t="s">
        <v>40</v>
      </c>
      <c r="C61" s="34" t="str">
        <f>C37</f>
        <v>-</v>
      </c>
      <c r="D61" s="24" t="s">
        <v>46</v>
      </c>
      <c r="E61" s="24" t="s">
        <v>49</v>
      </c>
    </row>
    <row r="62" spans="2:5" ht="15" customHeight="1" x14ac:dyDescent="0.3">
      <c r="B62" s="24" t="s">
        <v>45</v>
      </c>
      <c r="C62" s="34" t="str">
        <f>C35</f>
        <v>-</v>
      </c>
      <c r="D62" s="24" t="s">
        <v>46</v>
      </c>
      <c r="E62" s="24" t="s">
        <v>64</v>
      </c>
    </row>
    <row r="63" spans="2:5" ht="15" customHeight="1" x14ac:dyDescent="0.3">
      <c r="B63" s="36" t="s">
        <v>54</v>
      </c>
      <c r="C63" s="37" t="str">
        <f>IF(ISNUMBER(E10),AVERAGE(C49,C57),C49)</f>
        <v>-</v>
      </c>
      <c r="D63" s="36" t="s">
        <v>58</v>
      </c>
      <c r="E63" s="36" t="s">
        <v>65</v>
      </c>
    </row>
    <row r="64" spans="2:5" ht="15" customHeight="1" x14ac:dyDescent="0.3">
      <c r="C64" s="34"/>
    </row>
    <row r="65" spans="2:12" ht="18" x14ac:dyDescent="0.35">
      <c r="B65" s="23" t="s">
        <v>66</v>
      </c>
      <c r="C65" s="23"/>
      <c r="L65" s="32"/>
    </row>
    <row r="66" spans="2:12" ht="15" customHeight="1" x14ac:dyDescent="0.3">
      <c r="B66" s="27" t="s">
        <v>67</v>
      </c>
      <c r="C66" s="27"/>
      <c r="D66" s="27"/>
      <c r="E66" s="27"/>
      <c r="F66" s="27"/>
      <c r="G66" s="27"/>
      <c r="H66" s="27"/>
    </row>
    <row r="67" spans="2:12" ht="15" customHeight="1" x14ac:dyDescent="0.3">
      <c r="B67" s="27"/>
      <c r="C67" s="27"/>
      <c r="D67" s="27"/>
      <c r="E67" s="27"/>
      <c r="F67" s="27"/>
      <c r="G67" s="27"/>
      <c r="H67" s="27"/>
    </row>
    <row r="68" spans="2:12" ht="15" customHeight="1" x14ac:dyDescent="0.3">
      <c r="B68" s="27" t="str">
        <f>B7</f>
        <v>Prüftemperatur</v>
      </c>
      <c r="C68" s="27" t="s">
        <v>68</v>
      </c>
      <c r="D68" s="27"/>
      <c r="E68" s="27"/>
      <c r="F68" s="27"/>
      <c r="G68" s="27"/>
      <c r="H68" s="27"/>
    </row>
    <row r="69" spans="2:12" ht="15" customHeight="1" x14ac:dyDescent="0.3">
      <c r="B69" s="27" t="str">
        <f>B9</f>
        <v>[°C]</v>
      </c>
      <c r="C69" s="38" t="s">
        <v>69</v>
      </c>
      <c r="D69" s="27"/>
      <c r="E69" s="27"/>
      <c r="F69" s="27"/>
      <c r="G69" s="27"/>
      <c r="H69" s="27"/>
    </row>
    <row r="70" spans="2:12" ht="15" customHeight="1" x14ac:dyDescent="0.3">
      <c r="B70" s="39" t="str">
        <f>B11</f>
        <v>-</v>
      </c>
      <c r="C70" s="40" t="str">
        <f>IF(AND(ISNUMBER(C11),ISNUMBER(F11)),ROUND(ABS(C11-F11)/I11*100,1),"-")</f>
        <v>-</v>
      </c>
      <c r="E70" s="27" t="str">
        <f>IF(ISNUMBER(C70),IF(C70&gt;8,"Die Einzelwerte sind nicht miteinander verträglich!","Die Einzelwerte sind miteinander verträglich."),"Verträglichkeitsprüfung nicht möglich")</f>
        <v>Verträglichkeitsprüfung nicht möglich</v>
      </c>
      <c r="F70" s="27"/>
      <c r="G70" s="27"/>
      <c r="H70" s="41">
        <f>IF(C70&gt;8,1,0)</f>
        <v>1</v>
      </c>
    </row>
    <row r="71" spans="2:12" ht="15" customHeight="1" x14ac:dyDescent="0.3">
      <c r="B71" s="39" t="str">
        <f>B12</f>
        <v>-</v>
      </c>
      <c r="C71" s="40" t="str">
        <f>IF(AND(ISNUMBER(C12),ISNUMBER(F12)),ROUND(ABS(C12-F12)/I12*100,1),"-")</f>
        <v>-</v>
      </c>
      <c r="E71" s="27" t="str">
        <f>IF(ISNUMBER(C71),IF(C71&gt;8,"Die Einzelwerte sind nicht miteinander verträglich!","Die Einzelwerte sind miteinander verträglich."),"Verträglichkeitsprüfung nicht möglich")</f>
        <v>Verträglichkeitsprüfung nicht möglich</v>
      </c>
      <c r="F71" s="27"/>
      <c r="G71" s="27"/>
      <c r="H71" s="41">
        <f>IF(C71&gt;8,1,0)</f>
        <v>1</v>
      </c>
    </row>
    <row r="72" spans="2:12" ht="15" customHeight="1" x14ac:dyDescent="0.3">
      <c r="B72" s="39" t="str">
        <f>B13</f>
        <v>-</v>
      </c>
      <c r="C72" s="40" t="str">
        <f>IF(AND(ISNUMBER(C13),ISNUMBER(F13)),ROUND(ABS(C13-F13)/I13*100,1),"-")</f>
        <v>-</v>
      </c>
      <c r="E72" s="27" t="str">
        <f>IF(ISNUMBER(C72),IF(C72&gt;8,"Die Einzelwerte sind nicht miteinander verträglich!","Die Einzelwerte sind miteinander verträglich."),"Verträglichkeitsprüfung nicht möglich")</f>
        <v>Verträglichkeitsprüfung nicht möglich</v>
      </c>
      <c r="F72" s="27"/>
      <c r="G72" s="27"/>
      <c r="H72" s="41">
        <f>IF(C72&gt;8,1,0)</f>
        <v>1</v>
      </c>
    </row>
    <row r="73" spans="2:12" ht="15" customHeight="1" x14ac:dyDescent="0.3">
      <c r="B73" s="39" t="str">
        <f>B14</f>
        <v>-</v>
      </c>
      <c r="C73" s="40" t="str">
        <f>IF(AND(ISNUMBER(C14),ISNUMBER(F14)),ROUND(ABS(C14-F14)/I14*100,1),"-")</f>
        <v>-</v>
      </c>
      <c r="E73" s="27" t="str">
        <f>IF(ISNUMBER(C73),IF(C73&gt;8,"Die Einzelwerte sind nicht miteinander verträglich!","Die Einzelwerte sind miteinander verträglich."),"Verträglichkeitsprüfung nicht möglich")</f>
        <v>Verträglichkeitsprüfung nicht möglich</v>
      </c>
      <c r="F73" s="27"/>
      <c r="G73" s="27"/>
      <c r="H73" s="41">
        <f>IF(C73&gt;8,1,0)</f>
        <v>1</v>
      </c>
    </row>
    <row r="74" spans="2:12" ht="15" customHeight="1" x14ac:dyDescent="0.3">
      <c r="B74" s="42" t="s">
        <v>54</v>
      </c>
      <c r="C74" s="27"/>
      <c r="E74" s="42" t="str">
        <f>IF(ISNUMBER(E10),IF(SUM(H70:H73)&gt;0,"Die Einzelwerte von G* sind nicht miteinander verträglich.","Die Einzelwerte von G* sind miteinander verträglich."),"Die Verträglichkeitsprüfung für G* ist nicht möglich.")</f>
        <v>Die Verträglichkeitsprüfung für G* ist nicht möglich.</v>
      </c>
      <c r="F74" s="27"/>
      <c r="G74" s="27"/>
      <c r="H74" s="27"/>
    </row>
    <row r="75" spans="2:12" ht="15" customHeight="1" x14ac:dyDescent="0.3">
      <c r="B75" s="27"/>
      <c r="C75" s="27"/>
      <c r="D75" s="27"/>
      <c r="E75" s="27"/>
      <c r="F75" s="27"/>
      <c r="G75" s="27"/>
      <c r="H75" s="27"/>
    </row>
    <row r="76" spans="2:12" ht="18" x14ac:dyDescent="0.35">
      <c r="B76" s="23" t="s">
        <v>70</v>
      </c>
      <c r="C76" s="23"/>
      <c r="L76" s="32"/>
    </row>
    <row r="77" spans="2:12" ht="15" customHeight="1" x14ac:dyDescent="0.3">
      <c r="B77" s="27" t="s">
        <v>71</v>
      </c>
      <c r="C77" s="27"/>
      <c r="D77" s="27"/>
      <c r="E77" s="27"/>
      <c r="F77" s="27"/>
      <c r="G77" s="27"/>
      <c r="H77" s="27"/>
    </row>
    <row r="78" spans="2:12" ht="15" customHeight="1" x14ac:dyDescent="0.3">
      <c r="B78" s="27"/>
      <c r="C78" s="27"/>
      <c r="D78" s="27"/>
      <c r="E78" s="27"/>
      <c r="F78" s="27"/>
      <c r="G78" s="27"/>
      <c r="H78" s="27"/>
    </row>
    <row r="79" spans="2:12" ht="15" customHeight="1" x14ac:dyDescent="0.3">
      <c r="B79" s="27" t="s">
        <v>72</v>
      </c>
      <c r="C79" s="38" t="s">
        <v>73</v>
      </c>
      <c r="D79" s="27"/>
      <c r="E79" s="27"/>
      <c r="F79" s="27"/>
      <c r="G79" s="27"/>
      <c r="H79" s="27"/>
    </row>
    <row r="80" spans="2:12" ht="15" customHeight="1" x14ac:dyDescent="0.3">
      <c r="B80" s="27" t="str">
        <f>B9</f>
        <v>[°C]</v>
      </c>
      <c r="C80" s="38" t="s">
        <v>15</v>
      </c>
      <c r="D80" s="27"/>
      <c r="E80" s="27"/>
      <c r="F80" s="27"/>
      <c r="G80" s="27"/>
      <c r="H80" s="27"/>
    </row>
    <row r="81" spans="2:8" ht="15" customHeight="1" x14ac:dyDescent="0.3">
      <c r="B81" s="39" t="str">
        <f>B11</f>
        <v>-</v>
      </c>
      <c r="C81" s="38" t="str">
        <f>IF(AND(ISNUMBER(D11),ISNUMBER(G11)),ROUND(ABS(D11-G11),1),"-")</f>
        <v>-</v>
      </c>
      <c r="E81" s="24" t="str">
        <f>IF(ISNUMBER(C81),IF(C81&gt;0.5,"Die Einzelwerte sind nicht miteinander verträglich!","Die Einzelwerte sind miteinander verträglich."),"Verträglichkeitsprüfung nicht möglich")</f>
        <v>Verträglichkeitsprüfung nicht möglich</v>
      </c>
      <c r="H81" s="41">
        <f>IF(C81&gt;0.5,1,0)</f>
        <v>1</v>
      </c>
    </row>
    <row r="82" spans="2:8" ht="15" customHeight="1" x14ac:dyDescent="0.3">
      <c r="B82" s="39" t="str">
        <f>B12</f>
        <v>-</v>
      </c>
      <c r="C82" s="38" t="str">
        <f>IF(AND(ISNUMBER(D12),ISNUMBER(G12)),ROUND(ABS(D12-G12),1),"-")</f>
        <v>-</v>
      </c>
      <c r="E82" s="27" t="str">
        <f>IF(ISNUMBER(C82),IF(C82&gt;0.5,"Die Einzelwerte sind nicht miteinander verträglich!","Die Einzelwerte sind miteinander verträglich."),"Verträglichkeitsprüfung nicht möglich")</f>
        <v>Verträglichkeitsprüfung nicht möglich</v>
      </c>
      <c r="F82" s="27"/>
      <c r="G82" s="27"/>
      <c r="H82" s="41">
        <f t="shared" ref="H82:H84" si="6">IF(C82&gt;0.5,1,0)</f>
        <v>1</v>
      </c>
    </row>
    <row r="83" spans="2:8" ht="15" customHeight="1" x14ac:dyDescent="0.3">
      <c r="B83" s="39" t="str">
        <f>B13</f>
        <v>-</v>
      </c>
      <c r="C83" s="38" t="str">
        <f>IF(AND(ISNUMBER(D13),ISNUMBER(G13)),ROUND(ABS(D13-G13),1),"-")</f>
        <v>-</v>
      </c>
      <c r="E83" s="27" t="str">
        <f>IF(ISNUMBER(C83),IF(C83&gt;0.5,"Die Einzelwerte sind nicht miteinander verträglich!","Die Einzelwerte sind miteinander verträglich."),"Verträglichkeitsprüfung nicht möglich")</f>
        <v>Verträglichkeitsprüfung nicht möglich</v>
      </c>
      <c r="F83" s="27"/>
      <c r="G83" s="27"/>
      <c r="H83" s="41">
        <f t="shared" si="6"/>
        <v>1</v>
      </c>
    </row>
    <row r="84" spans="2:8" ht="15" customHeight="1" x14ac:dyDescent="0.3">
      <c r="B84" s="39" t="str">
        <f>B14</f>
        <v>-</v>
      </c>
      <c r="C84" s="38" t="str">
        <f>IF(AND(ISNUMBER(D14),ISNUMBER(G14)),ROUND(ABS(D14-G14),1),"-")</f>
        <v>-</v>
      </c>
      <c r="E84" s="27" t="str">
        <f>IF(ISNUMBER(C84),IF(C84&gt;0.5,"Die Einzelwerte sind nicht miteinander verträglich!","Die Einzelwerte sind miteinander verträglich."),"Verträglichkeitsprüfung nicht möglich")</f>
        <v>Verträglichkeitsprüfung nicht möglich</v>
      </c>
      <c r="F84" s="27"/>
      <c r="G84" s="27"/>
      <c r="H84" s="41">
        <f t="shared" si="6"/>
        <v>1</v>
      </c>
    </row>
    <row r="85" spans="2:8" ht="15" customHeight="1" x14ac:dyDescent="0.3">
      <c r="B85" s="42" t="s">
        <v>54</v>
      </c>
      <c r="C85" s="27"/>
      <c r="E85" s="42" t="str">
        <f>IF(ISNUMBER(E10),IF(SUM(H81:H84)&gt;0,"Die Einzelwerte von δ sind nicht miteinander verträglich.","Die Einzelwerte von δ sind miteinander verträglich."),"Die Verträglichkeitsprüfung für δ ist nicht möglich.")</f>
        <v>Die Verträglichkeitsprüfung für δ ist nicht möglich.</v>
      </c>
      <c r="F85" s="27"/>
      <c r="G85" s="27"/>
      <c r="H85" s="27"/>
    </row>
    <row r="86" spans="2:8" ht="13.8" x14ac:dyDescent="0.3"/>
    <row r="87" spans="2:8" ht="13.8" hidden="1" x14ac:dyDescent="0.3"/>
    <row r="88" spans="2:8" ht="13.8" hidden="1" x14ac:dyDescent="0.3"/>
  </sheetData>
  <sheetProtection sheet="1" objects="1" scenarios="1"/>
  <protectedRanges>
    <protectedRange sqref="D2:D3" name="Projekt"/>
  </protectedRanges>
  <mergeCells count="2">
    <mergeCell ref="B5:C5"/>
    <mergeCell ref="L5:M5"/>
  </mergeCells>
  <conditionalFormatting sqref="C20">
    <cfRule type="expression" dxfId="8" priority="1">
      <formula>ISNUMBER(C20)</formula>
    </cfRule>
  </conditionalFormatting>
  <conditionalFormatting sqref="E70">
    <cfRule type="expression" dxfId="7" priority="5">
      <formula>AND(ISNUMBER($C$70),$C$70&gt;8)</formula>
    </cfRule>
  </conditionalFormatting>
  <conditionalFormatting sqref="E71">
    <cfRule type="expression" dxfId="6" priority="4">
      <formula>AND(ISNUMBER($C$71),$C$71&gt;8)</formula>
    </cfRule>
  </conditionalFormatting>
  <conditionalFormatting sqref="E72">
    <cfRule type="expression" dxfId="5" priority="3">
      <formula>AND(ISNUMBER($C$72),$C$72&gt;8)</formula>
    </cfRule>
  </conditionalFormatting>
  <conditionalFormatting sqref="E73">
    <cfRule type="expression" dxfId="4" priority="2">
      <formula>AND(ISNUMBER($C$73),$C$73&gt;8)</formula>
    </cfRule>
  </conditionalFormatting>
  <conditionalFormatting sqref="E81">
    <cfRule type="expression" dxfId="3" priority="9">
      <formula>AND(ISNUMBER($C$81),$C$81&gt;0.5)</formula>
    </cfRule>
  </conditionalFormatting>
  <conditionalFormatting sqref="E82">
    <cfRule type="expression" dxfId="2" priority="8">
      <formula>AND(ISNUMBER($C$82),$C$82&gt;0.5)</formula>
    </cfRule>
  </conditionalFormatting>
  <conditionalFormatting sqref="E83">
    <cfRule type="expression" dxfId="1" priority="6">
      <formula>AND(ISNUMBER($C$83),$C$83&gt;0.5)</formula>
    </cfRule>
  </conditionalFormatting>
  <conditionalFormatting sqref="E84">
    <cfRule type="expression" dxfId="0" priority="7">
      <formula>AND(ISNUMBER($C$84),$C$84&gt;0.5)</formula>
    </cfRule>
  </conditionalFormatting>
  <pageMargins left="0.70866141732283472" right="0.70866141732283472" top="0.78740157480314965" bottom="0.78740157480314965" header="0.31496062992125984" footer="0.31496062992125984"/>
  <pageSetup paperSize="9" scale="28" fitToWidth="0" fitToHeight="0" orientation="portrait" r:id="rId1"/>
  <headerFooter>
    <oddHeader>&amp;C&amp;"Arial,Fett"
Auswertung des Temperatursweep und
rechnerische Bestimmung der Äquisteifigkeitstemperatur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17CF6-9E2A-482C-9677-92EF2CC14047}">
  <dimension ref="A1:S78"/>
  <sheetViews>
    <sheetView showGridLines="0" showRuler="0" view="pageLayout" zoomScale="90" zoomScaleNormal="100" zoomScalePageLayoutView="90" workbookViewId="0">
      <selection sqref="A1:I1"/>
    </sheetView>
  </sheetViews>
  <sheetFormatPr baseColWidth="10" defaultColWidth="12.33203125" defaultRowHeight="14.25" customHeight="1" x14ac:dyDescent="0.3"/>
  <cols>
    <col min="1" max="18" width="10.44140625" style="1" customWidth="1"/>
    <col min="19" max="16384" width="12.33203125" style="1"/>
  </cols>
  <sheetData>
    <row r="1" spans="1:18" ht="18" x14ac:dyDescent="0.3">
      <c r="A1" s="107" t="s">
        <v>74</v>
      </c>
      <c r="B1" s="107"/>
      <c r="C1" s="107"/>
      <c r="D1" s="107"/>
      <c r="E1" s="107"/>
      <c r="F1" s="107"/>
      <c r="G1" s="107"/>
      <c r="H1" s="107"/>
      <c r="I1" s="107"/>
      <c r="J1" s="107" t="str">
        <f>A1</f>
        <v>Prüfbericht nach TP Bitumen-StB - Teil 2 A (Ausgabe 2024)</v>
      </c>
      <c r="K1" s="107"/>
      <c r="L1" s="107"/>
      <c r="M1" s="107"/>
      <c r="N1" s="107"/>
      <c r="O1" s="107"/>
      <c r="P1" s="107"/>
      <c r="Q1" s="107"/>
      <c r="R1" s="107"/>
    </row>
    <row r="2" spans="1:18" ht="15.75" customHeight="1" x14ac:dyDescent="0.3">
      <c r="A2" s="108" t="s">
        <v>75</v>
      </c>
      <c r="B2" s="108"/>
      <c r="C2" s="108"/>
      <c r="D2" s="108"/>
      <c r="E2" s="108"/>
      <c r="F2" s="108"/>
      <c r="G2" s="108"/>
      <c r="H2" s="108"/>
      <c r="I2" s="108"/>
      <c r="J2" s="108" t="str">
        <f>A2</f>
        <v>Prüfung im Dynamischen Scherrheometer (DSR) - Temperatursweep mit 25 mm Platte</v>
      </c>
      <c r="K2" s="108"/>
      <c r="L2" s="108"/>
      <c r="M2" s="108"/>
      <c r="N2" s="108"/>
      <c r="O2" s="108"/>
      <c r="P2" s="108"/>
      <c r="Q2" s="108"/>
      <c r="R2" s="108"/>
    </row>
    <row r="3" spans="1:18" ht="15.75" customHeight="1" x14ac:dyDescent="0.3">
      <c r="A3" s="106" t="s">
        <v>76</v>
      </c>
      <c r="B3" s="106"/>
      <c r="C3" s="106"/>
      <c r="D3" s="106"/>
      <c r="E3" s="106"/>
      <c r="F3" s="106"/>
      <c r="G3" s="106"/>
      <c r="H3" s="106"/>
      <c r="I3" s="106"/>
      <c r="J3" s="109" t="str">
        <f>A3</f>
        <v>Berechnung der Äqui-Schermodultemperatur und</v>
      </c>
      <c r="K3" s="109"/>
      <c r="L3" s="109"/>
      <c r="M3" s="109"/>
      <c r="N3" s="109"/>
      <c r="O3" s="109"/>
      <c r="P3" s="109"/>
      <c r="Q3" s="109"/>
      <c r="R3" s="109"/>
    </row>
    <row r="4" spans="1:18" ht="15.75" customHeight="1" x14ac:dyDescent="0.3">
      <c r="A4" s="106" t="s">
        <v>77</v>
      </c>
      <c r="B4" s="106"/>
      <c r="C4" s="106"/>
      <c r="D4" s="106"/>
      <c r="E4" s="106"/>
      <c r="F4" s="106"/>
      <c r="G4" s="106"/>
      <c r="H4" s="106"/>
      <c r="I4" s="106"/>
      <c r="J4" s="106" t="str">
        <f>A4</f>
        <v>des korrespondierenden Phasenwinkels (Stand 1/2025)</v>
      </c>
      <c r="K4" s="106"/>
      <c r="L4" s="106"/>
      <c r="M4" s="106"/>
      <c r="N4" s="106"/>
      <c r="O4" s="106"/>
      <c r="P4" s="106"/>
      <c r="Q4" s="106"/>
      <c r="R4" s="106"/>
    </row>
    <row r="5" spans="1:18" ht="15.75" customHeight="1" x14ac:dyDescent="0.3">
      <c r="J5" s="96"/>
      <c r="K5" s="96"/>
      <c r="L5" s="96"/>
      <c r="M5" s="96"/>
      <c r="N5" s="96"/>
      <c r="O5" s="96"/>
      <c r="P5" s="96"/>
      <c r="Q5" s="96"/>
      <c r="R5" s="96"/>
    </row>
    <row r="6" spans="1:18" s="49" customFormat="1" ht="15.75" customHeight="1" x14ac:dyDescent="0.3">
      <c r="A6" s="43" t="s">
        <v>78</v>
      </c>
      <c r="B6" s="44"/>
      <c r="C6" s="44"/>
      <c r="D6" s="44"/>
      <c r="E6" s="44"/>
      <c r="F6" s="44"/>
      <c r="G6" s="44"/>
      <c r="H6" s="44"/>
      <c r="I6" s="44"/>
      <c r="J6" s="45" t="s">
        <v>16</v>
      </c>
      <c r="K6" s="46"/>
      <c r="L6" s="47"/>
      <c r="M6" s="57" t="str">
        <f>E11</f>
        <v/>
      </c>
      <c r="N6" s="57"/>
      <c r="O6" s="57"/>
      <c r="P6" s="57"/>
      <c r="Q6" s="57"/>
    </row>
    <row r="7" spans="1:18" s="49" customFormat="1" ht="15.75" customHeight="1" x14ac:dyDescent="0.3">
      <c r="A7" s="50" t="s">
        <v>9</v>
      </c>
      <c r="B7" s="46"/>
      <c r="C7" s="47"/>
      <c r="D7" s="48"/>
      <c r="E7" s="48"/>
      <c r="F7" s="48"/>
      <c r="G7" s="48"/>
      <c r="H7" s="48"/>
      <c r="I7" s="48"/>
    </row>
    <row r="8" spans="1:18" s="49" customFormat="1" ht="15.75" customHeight="1" x14ac:dyDescent="0.3">
      <c r="A8" s="104" t="str">
        <f>IF(NOT(ISBLANK(Daten!J8)),Daten!J8,"")</f>
        <v/>
      </c>
      <c r="B8" s="104"/>
      <c r="C8" s="104"/>
      <c r="D8" s="104"/>
      <c r="E8" s="104"/>
      <c r="F8" s="104"/>
      <c r="G8" s="104"/>
      <c r="H8" s="104"/>
      <c r="I8" s="104"/>
      <c r="J8" s="51" t="s">
        <v>79</v>
      </c>
      <c r="K8" s="48"/>
      <c r="L8" s="44"/>
      <c r="M8" s="44"/>
      <c r="N8" s="44"/>
      <c r="O8" s="44"/>
      <c r="P8" s="44"/>
      <c r="Q8" s="44"/>
      <c r="R8" s="44"/>
    </row>
    <row r="9" spans="1:18" s="49" customFormat="1" ht="15.75" customHeight="1" x14ac:dyDescent="0.3">
      <c r="A9" s="104" t="str">
        <f>IF(NOT(ISBLANK(Daten!J9)),Daten!J9,"")</f>
        <v/>
      </c>
      <c r="B9" s="104"/>
      <c r="C9" s="104"/>
      <c r="D9" s="104"/>
      <c r="E9" s="104"/>
      <c r="F9" s="104"/>
      <c r="G9" s="104"/>
      <c r="H9" s="104"/>
      <c r="I9" s="104"/>
      <c r="J9" s="92" t="str">
        <f>Berechnung!B6</f>
        <v>Probe a</v>
      </c>
      <c r="K9" s="92"/>
      <c r="L9" s="92"/>
      <c r="M9" s="92" t="str">
        <f>Berechnung!E6</f>
        <v>Probe b</v>
      </c>
      <c r="N9" s="92"/>
      <c r="O9" s="92"/>
      <c r="P9" s="92" t="str">
        <f>Berechnung!H6</f>
        <v>Mittelwert</v>
      </c>
      <c r="Q9" s="92"/>
      <c r="R9" s="92"/>
    </row>
    <row r="10" spans="1:18" s="49" customFormat="1" ht="15.75" customHeight="1" x14ac:dyDescent="0.3">
      <c r="A10" s="104" t="str">
        <f>IF(NOT(ISBLANK(Daten!J10)),Daten!J10,"")</f>
        <v/>
      </c>
      <c r="B10" s="104"/>
      <c r="C10" s="104"/>
      <c r="D10" s="104"/>
      <c r="E10" s="104"/>
      <c r="F10" s="104"/>
      <c r="G10" s="104"/>
      <c r="H10" s="104"/>
      <c r="I10" s="104"/>
      <c r="J10" s="93" t="str">
        <f>Berechnung!B8</f>
        <v>T</v>
      </c>
      <c r="K10" s="93" t="str">
        <f>Berechnung!C8</f>
        <v>G*</v>
      </c>
      <c r="L10" s="93" t="str">
        <f>Berechnung!D8</f>
        <v xml:space="preserve">δ </v>
      </c>
      <c r="M10" s="93" t="str">
        <f>Berechnung!E8</f>
        <v>T</v>
      </c>
      <c r="N10" s="93" t="str">
        <f>Berechnung!F8</f>
        <v>G*</v>
      </c>
      <c r="O10" s="93" t="str">
        <f>Berechnung!G8</f>
        <v xml:space="preserve">δ </v>
      </c>
      <c r="P10" s="93" t="str">
        <f>Berechnung!H8</f>
        <v>T</v>
      </c>
      <c r="Q10" s="93" t="str">
        <f>Berechnung!I8</f>
        <v>G*</v>
      </c>
      <c r="R10" s="93" t="str">
        <f>Berechnung!J8</f>
        <v xml:space="preserve">δ </v>
      </c>
    </row>
    <row r="11" spans="1:18" s="49" customFormat="1" ht="15.75" customHeight="1" x14ac:dyDescent="0.3">
      <c r="A11" s="45" t="s">
        <v>16</v>
      </c>
      <c r="B11" s="52"/>
      <c r="C11" s="53"/>
      <c r="D11" s="53"/>
      <c r="E11" s="105" t="str">
        <f>IF(NOT(ISBLANK(Daten!$K$12)),Daten!$K$12,"")</f>
        <v/>
      </c>
      <c r="F11" s="105"/>
      <c r="G11" s="105"/>
      <c r="H11" s="105"/>
      <c r="I11" s="105"/>
      <c r="J11" s="93" t="str">
        <f>Berechnung!B9</f>
        <v>[°C]</v>
      </c>
      <c r="K11" s="93" t="str">
        <f>Berechnung!C9</f>
        <v>[Pa]</v>
      </c>
      <c r="L11" s="93" t="str">
        <f>Berechnung!D9</f>
        <v>[°]</v>
      </c>
      <c r="M11" s="93" t="str">
        <f>Berechnung!E9</f>
        <v>[°C]</v>
      </c>
      <c r="N11" s="93" t="str">
        <f>Berechnung!F9</f>
        <v>[Pa]</v>
      </c>
      <c r="O11" s="93" t="str">
        <f>Berechnung!G9</f>
        <v>[°]</v>
      </c>
      <c r="P11" s="93" t="str">
        <f>Berechnung!H9</f>
        <v>[°C]</v>
      </c>
      <c r="Q11" s="93" t="str">
        <f>Berechnung!I9</f>
        <v>[Pa]</v>
      </c>
      <c r="R11" s="93" t="str">
        <f>Berechnung!J9</f>
        <v>[°]</v>
      </c>
    </row>
    <row r="12" spans="1:18" s="49" customFormat="1" ht="15.75" customHeight="1" x14ac:dyDescent="0.3">
      <c r="A12" s="45" t="s">
        <v>17</v>
      </c>
      <c r="B12" s="52"/>
      <c r="C12" s="54"/>
      <c r="D12" s="52"/>
      <c r="E12" s="105" t="str">
        <f>IF(NOT(ISBLANK(Daten!$K$14)),Daten!$K$14,"")</f>
        <v/>
      </c>
      <c r="F12" s="105"/>
      <c r="G12" s="105"/>
      <c r="H12" s="105"/>
      <c r="I12" s="105"/>
      <c r="J12" s="55" t="str">
        <f>Berechnung!B10</f>
        <v>-</v>
      </c>
      <c r="K12" s="56" t="str">
        <f>Berechnung!C10</f>
        <v>-</v>
      </c>
      <c r="L12" s="55" t="str">
        <f>Berechnung!D10</f>
        <v>-</v>
      </c>
      <c r="M12" s="55" t="str">
        <f>Berechnung!E10</f>
        <v>-</v>
      </c>
      <c r="N12" s="56" t="str">
        <f>Berechnung!F10</f>
        <v>-</v>
      </c>
      <c r="O12" s="55" t="str">
        <f>Berechnung!G10</f>
        <v>-</v>
      </c>
      <c r="P12" s="55" t="str">
        <f>Berechnung!H10</f>
        <v>-</v>
      </c>
      <c r="Q12" s="56" t="str">
        <f>Berechnung!I10</f>
        <v>-</v>
      </c>
      <c r="R12" s="55" t="str">
        <f>Berechnung!J10</f>
        <v>-</v>
      </c>
    </row>
    <row r="13" spans="1:18" s="49" customFormat="1" ht="15.75" customHeight="1" x14ac:dyDescent="0.3">
      <c r="A13" s="45" t="s">
        <v>18</v>
      </c>
      <c r="B13" s="52"/>
      <c r="C13" s="54"/>
      <c r="D13" s="52"/>
      <c r="E13" s="105" t="str">
        <f>IF(NOT(ISBLANK(Daten!$K$16)),Daten!$K$16,"")</f>
        <v/>
      </c>
      <c r="F13" s="105"/>
      <c r="G13" s="105"/>
      <c r="H13" s="105"/>
      <c r="I13" s="105"/>
      <c r="J13" s="55" t="str">
        <f>Berechnung!B11</f>
        <v>-</v>
      </c>
      <c r="K13" s="56" t="str">
        <f>Berechnung!C11</f>
        <v>-</v>
      </c>
      <c r="L13" s="55" t="str">
        <f>Berechnung!D11</f>
        <v>-</v>
      </c>
      <c r="M13" s="55" t="str">
        <f>Berechnung!E11</f>
        <v>-</v>
      </c>
      <c r="N13" s="56" t="str">
        <f>Berechnung!F11</f>
        <v>-</v>
      </c>
      <c r="O13" s="55" t="str">
        <f>Berechnung!G11</f>
        <v>-</v>
      </c>
      <c r="P13" s="55" t="str">
        <f>Berechnung!H11</f>
        <v>-</v>
      </c>
      <c r="Q13" s="56" t="str">
        <f>Berechnung!I11</f>
        <v>-</v>
      </c>
      <c r="R13" s="55" t="str">
        <f>Berechnung!J11</f>
        <v>-</v>
      </c>
    </row>
    <row r="14" spans="1:18" s="49" customFormat="1" ht="15.75" customHeight="1" x14ac:dyDescent="0.3">
      <c r="A14" s="45" t="s">
        <v>19</v>
      </c>
      <c r="B14" s="44"/>
      <c r="C14" s="44"/>
      <c r="D14" s="44"/>
      <c r="E14" s="105" t="str">
        <f>IF(NOT(ISBLANK(Daten!$K$18)),Daten!$K$18,"")</f>
        <v/>
      </c>
      <c r="F14" s="105"/>
      <c r="G14" s="105"/>
      <c r="H14" s="105"/>
      <c r="I14" s="105"/>
      <c r="J14" s="55" t="str">
        <f>Berechnung!B12</f>
        <v>-</v>
      </c>
      <c r="K14" s="56" t="str">
        <f>Berechnung!C12</f>
        <v>-</v>
      </c>
      <c r="L14" s="55" t="str">
        <f>Berechnung!D12</f>
        <v>-</v>
      </c>
      <c r="M14" s="55" t="str">
        <f>Berechnung!E12</f>
        <v>-</v>
      </c>
      <c r="N14" s="56" t="str">
        <f>Berechnung!F12</f>
        <v>-</v>
      </c>
      <c r="O14" s="55" t="str">
        <f>Berechnung!G12</f>
        <v>-</v>
      </c>
      <c r="P14" s="55" t="str">
        <f>Berechnung!H12</f>
        <v>-</v>
      </c>
      <c r="Q14" s="56" t="str">
        <f>Berechnung!I12</f>
        <v>-</v>
      </c>
      <c r="R14" s="55" t="str">
        <f>Berechnung!J12</f>
        <v>-</v>
      </c>
    </row>
    <row r="15" spans="1:18" s="49" customFormat="1" ht="15.75" customHeight="1" x14ac:dyDescent="0.3">
      <c r="A15" s="45" t="s">
        <v>20</v>
      </c>
      <c r="B15" s="44"/>
      <c r="C15" s="44"/>
      <c r="D15" s="44"/>
      <c r="E15" s="105" t="str">
        <f>IF(NOT(ISBLANK(Daten!$K$20)),Daten!$K$20,"")</f>
        <v/>
      </c>
      <c r="F15" s="105"/>
      <c r="G15" s="105"/>
      <c r="H15" s="105"/>
      <c r="I15" s="105"/>
      <c r="J15" s="55" t="str">
        <f>Berechnung!B13</f>
        <v>-</v>
      </c>
      <c r="K15" s="56" t="str">
        <f>Berechnung!C13</f>
        <v>-</v>
      </c>
      <c r="L15" s="55" t="str">
        <f>Berechnung!D13</f>
        <v>-</v>
      </c>
      <c r="M15" s="55" t="str">
        <f>Berechnung!E13</f>
        <v>-</v>
      </c>
      <c r="N15" s="56" t="str">
        <f>Berechnung!F13</f>
        <v>-</v>
      </c>
      <c r="O15" s="55" t="str">
        <f>Berechnung!G13</f>
        <v>-</v>
      </c>
      <c r="P15" s="55" t="str">
        <f>Berechnung!H13</f>
        <v>-</v>
      </c>
      <c r="Q15" s="56" t="str">
        <f>Berechnung!I13</f>
        <v>-</v>
      </c>
      <c r="R15" s="55" t="str">
        <f>Berechnung!J13</f>
        <v>-</v>
      </c>
    </row>
    <row r="16" spans="1:18" s="49" customFormat="1" ht="15.75" customHeight="1" x14ac:dyDescent="0.3">
      <c r="A16" s="45" t="s">
        <v>21</v>
      </c>
      <c r="B16" s="44"/>
      <c r="C16" s="44"/>
      <c r="D16" s="44"/>
      <c r="E16" s="102" t="str">
        <f>IF(NOT(ISBLANK(Daten!$K$22)),Daten!$K$22,"")</f>
        <v/>
      </c>
      <c r="F16" s="102"/>
      <c r="G16" s="102"/>
      <c r="H16" s="102"/>
      <c r="I16" s="102"/>
      <c r="J16" s="55" t="str">
        <f>Berechnung!B14</f>
        <v>-</v>
      </c>
      <c r="K16" s="56" t="str">
        <f>Berechnung!C14</f>
        <v>-</v>
      </c>
      <c r="L16" s="55" t="str">
        <f>Berechnung!D14</f>
        <v>-</v>
      </c>
      <c r="M16" s="55" t="str">
        <f>Berechnung!E14</f>
        <v>-</v>
      </c>
      <c r="N16" s="56" t="str">
        <f>Berechnung!F14</f>
        <v>-</v>
      </c>
      <c r="O16" s="55" t="str">
        <f>Berechnung!G14</f>
        <v>-</v>
      </c>
      <c r="P16" s="55" t="str">
        <f>Berechnung!H14</f>
        <v>-</v>
      </c>
      <c r="Q16" s="56" t="str">
        <f>Berechnung!I14</f>
        <v>-</v>
      </c>
      <c r="R16" s="55" t="str">
        <f>Berechnung!J14</f>
        <v>-</v>
      </c>
    </row>
    <row r="17" spans="1:18" s="49" customFormat="1" ht="15.75" customHeight="1" x14ac:dyDescent="0.3">
      <c r="A17" s="44"/>
      <c r="B17" s="44"/>
      <c r="C17" s="44"/>
      <c r="D17" s="44"/>
      <c r="E17" s="44"/>
      <c r="F17" s="44"/>
      <c r="G17" s="44"/>
      <c r="H17" s="44"/>
      <c r="I17" s="48"/>
      <c r="J17" s="55" t="str">
        <f>Berechnung!B15</f>
        <v>-</v>
      </c>
      <c r="K17" s="56" t="str">
        <f>Berechnung!C15</f>
        <v>-</v>
      </c>
      <c r="L17" s="55" t="str">
        <f>Berechnung!D15</f>
        <v>-</v>
      </c>
      <c r="M17" s="55" t="str">
        <f>Berechnung!E15</f>
        <v>-</v>
      </c>
      <c r="N17" s="56" t="str">
        <f>Berechnung!F15</f>
        <v>-</v>
      </c>
      <c r="O17" s="55" t="str">
        <f>Berechnung!G15</f>
        <v>-</v>
      </c>
      <c r="P17" s="55" t="str">
        <f>Berechnung!H15</f>
        <v>-</v>
      </c>
      <c r="Q17" s="56" t="str">
        <f>Berechnung!I15</f>
        <v>-</v>
      </c>
      <c r="R17" s="55" t="str">
        <f>Berechnung!J15</f>
        <v>-</v>
      </c>
    </row>
    <row r="18" spans="1:18" s="49" customFormat="1" ht="15.75" customHeight="1" x14ac:dyDescent="0.3">
      <c r="A18" s="43" t="s">
        <v>80</v>
      </c>
      <c r="B18" s="57"/>
      <c r="C18" s="48"/>
      <c r="D18" s="48"/>
      <c r="E18" s="48"/>
      <c r="F18" s="48"/>
      <c r="G18" s="48"/>
      <c r="H18" s="48"/>
      <c r="I18" s="48"/>
      <c r="J18" s="55" t="str">
        <f>Berechnung!B16</f>
        <v>-</v>
      </c>
      <c r="K18" s="56" t="str">
        <f>Berechnung!C16</f>
        <v>-</v>
      </c>
      <c r="L18" s="55" t="str">
        <f>Berechnung!D16</f>
        <v>-</v>
      </c>
      <c r="M18" s="55" t="str">
        <f>Berechnung!E16</f>
        <v>-</v>
      </c>
      <c r="N18" s="56" t="str">
        <f>Berechnung!F16</f>
        <v>-</v>
      </c>
      <c r="O18" s="55" t="str">
        <f>Berechnung!G16</f>
        <v>-</v>
      </c>
      <c r="P18" s="55" t="str">
        <f>Berechnung!H16</f>
        <v>-</v>
      </c>
      <c r="Q18" s="56" t="str">
        <f>Berechnung!I16</f>
        <v>-</v>
      </c>
      <c r="R18" s="55" t="str">
        <f>Berechnung!J16</f>
        <v>-</v>
      </c>
    </row>
    <row r="19" spans="1:18" s="49" customFormat="1" ht="15.75" customHeight="1" x14ac:dyDescent="0.3">
      <c r="A19" s="45" t="s">
        <v>23</v>
      </c>
      <c r="B19" s="46"/>
      <c r="C19" s="58"/>
      <c r="D19" s="46"/>
      <c r="E19" s="102" t="str">
        <f>IF(NOT(ISBLANK(Daten!$K$24)),Daten!$K$24,"")</f>
        <v/>
      </c>
      <c r="F19" s="102"/>
      <c r="G19" s="102"/>
      <c r="H19" s="102"/>
      <c r="I19" s="102"/>
      <c r="J19" s="24" t="str">
        <f>Berechnung!E74</f>
        <v>Die Verträglichkeitsprüfung für G* ist nicht möglich.</v>
      </c>
      <c r="K19" s="57"/>
      <c r="L19" s="44"/>
      <c r="M19" s="44"/>
      <c r="N19" s="44"/>
      <c r="O19" s="44"/>
      <c r="P19" s="44"/>
      <c r="Q19" s="44"/>
      <c r="R19" s="44"/>
    </row>
    <row r="20" spans="1:18" s="49" customFormat="1" ht="15.75" customHeight="1" x14ac:dyDescent="0.3">
      <c r="A20" s="45" t="s">
        <v>24</v>
      </c>
      <c r="B20" s="57"/>
      <c r="C20" s="57"/>
      <c r="D20" s="57"/>
      <c r="E20" s="103" t="str">
        <f>IF(NOT(ISBLANK(Daten!$K$26)),Daten!$K$26,"")</f>
        <v/>
      </c>
      <c r="F20" s="103"/>
      <c r="G20" s="103"/>
      <c r="H20" s="103"/>
      <c r="I20" s="103"/>
      <c r="J20" s="24" t="str">
        <f>Berechnung!E85</f>
        <v>Die Verträglichkeitsprüfung für δ ist nicht möglich.</v>
      </c>
    </row>
    <row r="21" spans="1:18" s="49" customFormat="1" ht="15.75" customHeight="1" x14ac:dyDescent="0.3">
      <c r="A21" s="53" t="s">
        <v>81</v>
      </c>
      <c r="B21" s="53"/>
      <c r="C21" s="44"/>
      <c r="D21" s="53"/>
      <c r="E21" s="59" t="str">
        <f>IF(ISBLANK(Daten!K30),"",IFERROR(Daten!K30&amp;" Hz","nicht vorhanden"))</f>
        <v/>
      </c>
      <c r="F21" s="59"/>
      <c r="G21" s="59"/>
      <c r="H21" s="59"/>
      <c r="I21" s="59"/>
    </row>
    <row r="22" spans="1:18" s="49" customFormat="1" ht="15.75" customHeight="1" x14ac:dyDescent="0.3">
      <c r="A22" s="45" t="s">
        <v>82</v>
      </c>
      <c r="B22" s="50"/>
      <c r="C22" s="60"/>
      <c r="D22" s="50"/>
      <c r="E22" s="59" t="str">
        <f>IF(ISBLANK(Daten!K28),"",IFERROR(Daten!K28&amp;" min","nicht vorhanden"))</f>
        <v/>
      </c>
      <c r="F22" s="59"/>
      <c r="G22" s="59"/>
      <c r="H22" s="59"/>
      <c r="I22" s="59"/>
      <c r="J22" s="43" t="s">
        <v>83</v>
      </c>
      <c r="K22" s="57"/>
      <c r="L22" s="44"/>
      <c r="M22" s="44"/>
      <c r="N22" s="44"/>
      <c r="O22" s="44"/>
      <c r="P22" s="44"/>
      <c r="Q22" s="44"/>
      <c r="R22" s="44"/>
    </row>
    <row r="23" spans="1:18" s="49" customFormat="1" ht="15.75" customHeight="1" x14ac:dyDescent="0.3">
      <c r="A23" s="45"/>
      <c r="B23" s="50"/>
      <c r="C23" s="60"/>
      <c r="D23" s="50"/>
      <c r="E23" s="59"/>
      <c r="F23" s="59"/>
      <c r="G23" s="59"/>
      <c r="H23" s="59"/>
      <c r="I23" s="59"/>
      <c r="J23" s="57"/>
      <c r="K23" s="57"/>
      <c r="L23" s="44"/>
      <c r="M23" s="44"/>
      <c r="N23" s="44"/>
      <c r="O23" s="44"/>
      <c r="P23" s="44"/>
      <c r="Q23" s="44"/>
      <c r="R23" s="44"/>
    </row>
    <row r="24" spans="1:18" s="49" customFormat="1" ht="15.75" customHeight="1" x14ac:dyDescent="0.3">
      <c r="A24" s="45" t="s">
        <v>84</v>
      </c>
      <c r="B24" s="50"/>
      <c r="C24" s="60"/>
      <c r="D24" s="50"/>
      <c r="E24" s="59"/>
      <c r="F24" s="59"/>
      <c r="G24" s="59"/>
      <c r="H24" s="59"/>
      <c r="I24" s="59"/>
      <c r="K24" s="57"/>
      <c r="L24" s="44"/>
      <c r="M24" s="44"/>
      <c r="N24" s="44"/>
      <c r="O24" s="44"/>
      <c r="P24" s="44"/>
      <c r="Q24" s="44"/>
      <c r="R24" s="44"/>
    </row>
    <row r="25" spans="1:18" s="49" customFormat="1" ht="15.75" customHeight="1" x14ac:dyDescent="0.3">
      <c r="A25" s="45"/>
      <c r="C25" s="60" t="str">
        <f t="shared" ref="C25:C31" si="0">P12</f>
        <v>-</v>
      </c>
      <c r="D25" s="49" t="s">
        <v>85</v>
      </c>
      <c r="E25" s="60" t="str">
        <f>Daten!K33&amp;" % nach "&amp;Daten!L33</f>
        <v xml:space="preserve"> % nach </v>
      </c>
      <c r="F25" s="60"/>
      <c r="G25" s="60"/>
      <c r="H25" s="60"/>
      <c r="I25" s="60"/>
      <c r="J25" s="57"/>
      <c r="K25" s="57"/>
      <c r="L25" s="44"/>
      <c r="M25" s="44"/>
      <c r="N25" s="44"/>
      <c r="O25" s="44"/>
      <c r="P25" s="44"/>
      <c r="Q25" s="44"/>
      <c r="R25" s="44"/>
    </row>
    <row r="26" spans="1:18" s="49" customFormat="1" ht="15.75" customHeight="1" x14ac:dyDescent="0.3">
      <c r="A26" s="45"/>
      <c r="C26" s="60" t="str">
        <f t="shared" si="0"/>
        <v>-</v>
      </c>
      <c r="D26" s="49" t="s">
        <v>85</v>
      </c>
      <c r="E26" s="60" t="str">
        <f>Daten!K34&amp;" % nach "&amp;Daten!L34</f>
        <v xml:space="preserve"> % nach </v>
      </c>
      <c r="F26" s="60"/>
      <c r="G26" s="60"/>
      <c r="H26" s="60"/>
      <c r="I26" s="60"/>
      <c r="J26" s="57"/>
      <c r="K26" s="57"/>
      <c r="L26" s="44"/>
      <c r="M26" s="44"/>
      <c r="N26" s="44"/>
      <c r="O26" s="44"/>
      <c r="P26" s="44"/>
      <c r="Q26" s="44"/>
      <c r="R26" s="44"/>
    </row>
    <row r="27" spans="1:18" s="49" customFormat="1" ht="15.75" customHeight="1" x14ac:dyDescent="0.3">
      <c r="A27" s="45"/>
      <c r="C27" s="60" t="str">
        <f t="shared" si="0"/>
        <v>-</v>
      </c>
      <c r="D27" s="49" t="s">
        <v>85</v>
      </c>
      <c r="E27" s="60" t="str">
        <f>Daten!K35&amp;" % nach "&amp;Daten!L35</f>
        <v xml:space="preserve"> % nach </v>
      </c>
      <c r="F27" s="60"/>
      <c r="G27" s="60"/>
      <c r="H27" s="60"/>
      <c r="I27" s="60"/>
      <c r="J27" s="57"/>
      <c r="K27" s="57"/>
      <c r="L27" s="44"/>
      <c r="M27" s="44"/>
      <c r="N27" s="44"/>
      <c r="O27" s="44"/>
      <c r="P27" s="44"/>
      <c r="Q27" s="44"/>
      <c r="R27" s="44"/>
    </row>
    <row r="28" spans="1:18" s="49" customFormat="1" ht="15.75" customHeight="1" x14ac:dyDescent="0.3">
      <c r="A28" s="45"/>
      <c r="C28" s="60" t="str">
        <f t="shared" si="0"/>
        <v>-</v>
      </c>
      <c r="D28" s="49" t="s">
        <v>85</v>
      </c>
      <c r="E28" s="60" t="str">
        <f>Daten!K36&amp;" % nach "&amp;Daten!L36</f>
        <v xml:space="preserve"> % nach </v>
      </c>
      <c r="F28" s="60"/>
      <c r="G28" s="60"/>
      <c r="H28" s="60"/>
      <c r="I28" s="60"/>
      <c r="K28" s="57"/>
      <c r="L28" s="44"/>
      <c r="M28" s="44"/>
      <c r="N28" s="44"/>
      <c r="O28" s="44"/>
      <c r="P28" s="44"/>
      <c r="Q28" s="44"/>
      <c r="R28" s="44"/>
    </row>
    <row r="29" spans="1:18" s="49" customFormat="1" ht="15.75" customHeight="1" x14ac:dyDescent="0.3">
      <c r="A29" s="45"/>
      <c r="C29" s="60" t="str">
        <f t="shared" si="0"/>
        <v>-</v>
      </c>
      <c r="D29" s="49" t="s">
        <v>85</v>
      </c>
      <c r="E29" s="60" t="str">
        <f>Daten!K37&amp;" % nach "&amp;Daten!L37</f>
        <v xml:space="preserve"> % nach </v>
      </c>
      <c r="F29" s="60"/>
      <c r="G29" s="60"/>
      <c r="H29" s="60"/>
      <c r="I29" s="60"/>
      <c r="J29" s="57"/>
      <c r="K29" s="57"/>
      <c r="L29" s="44"/>
      <c r="M29" s="44"/>
      <c r="N29" s="44"/>
      <c r="O29" s="44"/>
      <c r="P29" s="44"/>
      <c r="Q29" s="44"/>
      <c r="R29" s="44"/>
    </row>
    <row r="30" spans="1:18" s="49" customFormat="1" ht="15.75" customHeight="1" x14ac:dyDescent="0.3">
      <c r="A30" s="45"/>
      <c r="C30" s="60" t="str">
        <f t="shared" si="0"/>
        <v>-</v>
      </c>
      <c r="D30" s="49" t="s">
        <v>85</v>
      </c>
      <c r="E30" s="60" t="str">
        <f>Daten!K38&amp;" % nach "&amp;Daten!L38</f>
        <v xml:space="preserve"> % nach </v>
      </c>
      <c r="F30" s="60"/>
      <c r="G30" s="60"/>
      <c r="H30" s="60"/>
      <c r="I30" s="60"/>
      <c r="J30" s="57"/>
      <c r="K30" s="57"/>
      <c r="L30" s="44"/>
      <c r="M30" s="44"/>
      <c r="N30" s="44"/>
      <c r="O30" s="44"/>
      <c r="P30" s="44"/>
      <c r="Q30" s="44"/>
      <c r="R30" s="44"/>
    </row>
    <row r="31" spans="1:18" s="49" customFormat="1" ht="15.75" customHeight="1" x14ac:dyDescent="0.3">
      <c r="A31" s="45"/>
      <c r="C31" s="60" t="str">
        <f t="shared" si="0"/>
        <v>-</v>
      </c>
      <c r="D31" s="49" t="s">
        <v>85</v>
      </c>
      <c r="E31" s="60" t="str">
        <f>Daten!K39&amp;" % nach "&amp;Daten!L39</f>
        <v xml:space="preserve"> % nach </v>
      </c>
      <c r="F31" s="60"/>
      <c r="G31" s="60"/>
      <c r="H31" s="60"/>
      <c r="I31" s="60"/>
      <c r="J31" s="57"/>
      <c r="K31" s="50"/>
      <c r="L31" s="44"/>
      <c r="M31" s="44"/>
      <c r="N31" s="44"/>
      <c r="O31" s="44"/>
      <c r="P31" s="44"/>
      <c r="Q31" s="44"/>
      <c r="R31" s="44"/>
    </row>
    <row r="32" spans="1:18" s="49" customFormat="1" ht="15.75" customHeight="1" x14ac:dyDescent="0.3">
      <c r="J32" s="50"/>
      <c r="K32" s="57"/>
      <c r="L32" s="44"/>
      <c r="M32" s="44"/>
      <c r="N32" s="44"/>
      <c r="O32" s="44"/>
      <c r="P32" s="44"/>
      <c r="Q32" s="44"/>
      <c r="R32" s="44"/>
    </row>
    <row r="33" spans="1:19" s="49" customFormat="1" ht="15.75" customHeight="1" x14ac:dyDescent="0.3">
      <c r="J33" s="57"/>
      <c r="K33" s="57"/>
      <c r="L33" s="44"/>
      <c r="M33" s="44"/>
      <c r="N33" s="44"/>
      <c r="O33" s="44"/>
      <c r="P33" s="44"/>
      <c r="Q33" s="44"/>
      <c r="R33" s="44"/>
    </row>
    <row r="34" spans="1:19" s="49" customFormat="1" ht="15.75" customHeight="1" x14ac:dyDescent="0.3">
      <c r="A34" s="51" t="s">
        <v>86</v>
      </c>
      <c r="F34" s="50"/>
      <c r="G34" s="50"/>
      <c r="H34" s="50"/>
      <c r="J34" s="57"/>
      <c r="K34" s="57"/>
      <c r="L34" s="44"/>
      <c r="M34" s="44"/>
      <c r="N34" s="44"/>
      <c r="O34" s="44"/>
      <c r="P34" s="44"/>
      <c r="Q34" s="44"/>
      <c r="R34" s="44"/>
    </row>
    <row r="35" spans="1:19" s="49" customFormat="1" ht="15.75" customHeight="1" x14ac:dyDescent="0.3">
      <c r="A35" s="61"/>
      <c r="B35" s="61"/>
      <c r="C35" s="61"/>
      <c r="D35" s="61"/>
      <c r="E35" s="62"/>
      <c r="F35" s="62"/>
      <c r="I35" s="57"/>
      <c r="J35" s="57"/>
      <c r="K35" s="57"/>
      <c r="L35" s="44"/>
      <c r="M35" s="44"/>
      <c r="N35" s="44"/>
      <c r="O35" s="44"/>
      <c r="P35" s="44"/>
      <c r="Q35" s="44"/>
      <c r="R35" s="44"/>
    </row>
    <row r="36" spans="1:19" s="49" customFormat="1" ht="15.75" customHeight="1" x14ac:dyDescent="0.3">
      <c r="A36" s="63"/>
      <c r="B36" s="64"/>
      <c r="C36" s="65" t="s">
        <v>45</v>
      </c>
      <c r="D36" s="66"/>
      <c r="E36" s="67" t="s">
        <v>57</v>
      </c>
      <c r="F36" s="68"/>
      <c r="I36" s="57"/>
      <c r="J36" s="1"/>
      <c r="K36" s="1"/>
      <c r="L36" s="1"/>
      <c r="M36" s="1"/>
      <c r="N36" s="1"/>
      <c r="O36" s="1"/>
      <c r="P36" s="1"/>
      <c r="Q36" s="1"/>
      <c r="R36" s="1"/>
    </row>
    <row r="37" spans="1:19" s="49" customFormat="1" ht="15.75" customHeight="1" x14ac:dyDescent="0.3">
      <c r="A37" s="69"/>
      <c r="B37" s="70"/>
      <c r="C37" s="71" t="s">
        <v>13</v>
      </c>
      <c r="D37" s="72"/>
      <c r="E37" s="71" t="s">
        <v>15</v>
      </c>
      <c r="F37" s="73"/>
      <c r="I37" s="57"/>
    </row>
    <row r="38" spans="1:19" s="49" customFormat="1" ht="15.75" customHeight="1" x14ac:dyDescent="0.3">
      <c r="A38" s="74" t="s">
        <v>4</v>
      </c>
      <c r="B38" s="75"/>
      <c r="C38" s="76" t="str">
        <f>Berechnung!C28</f>
        <v>-</v>
      </c>
      <c r="D38" s="75"/>
      <c r="E38" s="76" t="str">
        <f>Berechnung!C49</f>
        <v>-</v>
      </c>
      <c r="F38" s="77"/>
      <c r="I38" s="57"/>
      <c r="S38" s="1"/>
    </row>
    <row r="39" spans="1:19" s="49" customFormat="1" ht="15.75" customHeight="1" x14ac:dyDescent="0.3">
      <c r="A39" s="74" t="s">
        <v>5</v>
      </c>
      <c r="B39" s="75"/>
      <c r="C39" s="76" t="str">
        <f>Berechnung!C35</f>
        <v>-</v>
      </c>
      <c r="D39" s="75"/>
      <c r="E39" s="76" t="str">
        <f>Berechnung!C57</f>
        <v>-</v>
      </c>
      <c r="F39" s="78"/>
      <c r="I39" s="57"/>
    </row>
    <row r="40" spans="1:19" s="49" customFormat="1" ht="15.75" customHeight="1" x14ac:dyDescent="0.3">
      <c r="A40" s="79" t="s">
        <v>37</v>
      </c>
      <c r="B40" s="80"/>
      <c r="C40" s="81" t="str">
        <f>Berechnung!C40</f>
        <v>-</v>
      </c>
      <c r="D40" s="80"/>
      <c r="E40" s="81" t="str">
        <f>Berechnung!C63</f>
        <v>-</v>
      </c>
      <c r="F40" s="82"/>
      <c r="I40" s="57"/>
    </row>
    <row r="41" spans="1:19" s="49" customFormat="1" ht="15.75" customHeight="1" x14ac:dyDescent="0.3">
      <c r="I41" s="57"/>
    </row>
    <row r="42" spans="1:19" s="49" customFormat="1" ht="15.75" customHeight="1" x14ac:dyDescent="0.3">
      <c r="I42" s="57"/>
    </row>
    <row r="43" spans="1:19" s="49" customFormat="1" ht="15.75" customHeight="1" x14ac:dyDescent="0.3">
      <c r="A43" s="44"/>
      <c r="B43" s="44"/>
      <c r="C43" s="44"/>
      <c r="D43" s="44"/>
      <c r="E43" s="44"/>
      <c r="F43" s="57"/>
      <c r="G43" s="57"/>
      <c r="H43" s="57"/>
    </row>
    <row r="44" spans="1:19" s="49" customFormat="1" ht="15.75" customHeight="1" x14ac:dyDescent="0.3">
      <c r="A44" s="57"/>
      <c r="B44" s="57"/>
      <c r="C44" s="57"/>
      <c r="D44" s="57"/>
      <c r="E44" s="57"/>
      <c r="F44" s="57"/>
      <c r="G44" s="57"/>
      <c r="H44" s="57"/>
    </row>
    <row r="45" spans="1:19" s="49" customFormat="1" ht="15.75" customHeight="1" x14ac:dyDescent="0.3">
      <c r="A45" s="83"/>
      <c r="B45" s="53"/>
      <c r="C45" s="84"/>
      <c r="D45" s="85"/>
      <c r="E45" s="86"/>
      <c r="F45" s="84"/>
      <c r="G45" s="57"/>
      <c r="H45" s="57"/>
    </row>
    <row r="46" spans="1:19" s="49" customFormat="1" ht="15.75" customHeight="1" x14ac:dyDescent="0.3">
      <c r="A46" s="57" t="s">
        <v>87</v>
      </c>
      <c r="B46" s="57"/>
      <c r="C46" s="57" t="s">
        <v>88</v>
      </c>
      <c r="D46" s="57"/>
      <c r="E46" s="57"/>
      <c r="F46" s="52"/>
      <c r="G46" s="53"/>
      <c r="H46" s="57"/>
      <c r="I46" s="1"/>
    </row>
    <row r="47" spans="1:19" s="49" customFormat="1" ht="15.75" customHeight="1" x14ac:dyDescent="0.3">
      <c r="G47" s="52"/>
      <c r="H47" s="87"/>
      <c r="I47" s="1"/>
    </row>
    <row r="48" spans="1:19" s="49" customFormat="1" ht="15.75" customHeight="1" x14ac:dyDescent="0.3">
      <c r="G48" s="48"/>
    </row>
    <row r="49" spans="1:8" s="49" customFormat="1" ht="15.75" customHeight="1" x14ac:dyDescent="0.3">
      <c r="A49" s="46"/>
      <c r="B49" s="57"/>
      <c r="C49" s="48"/>
      <c r="D49" s="48"/>
      <c r="E49" s="48"/>
      <c r="F49" s="48"/>
      <c r="G49" s="48"/>
    </row>
    <row r="50" spans="1:8" s="49" customFormat="1" ht="15" customHeight="1" x14ac:dyDescent="0.3">
      <c r="A50" s="88"/>
      <c r="B50" s="88"/>
      <c r="C50" s="88"/>
      <c r="D50" s="88"/>
      <c r="E50" s="88"/>
      <c r="F50" s="88"/>
      <c r="G50" s="88"/>
      <c r="H50" s="88"/>
    </row>
    <row r="51" spans="1:8" ht="15" customHeight="1" x14ac:dyDescent="0.3"/>
    <row r="52" spans="1:8" ht="15" customHeight="1" x14ac:dyDescent="0.3">
      <c r="D52" s="10"/>
    </row>
    <row r="53" spans="1:8" ht="15" customHeight="1" x14ac:dyDescent="0.3">
      <c r="C53" s="89"/>
      <c r="D53" s="90"/>
      <c r="F53" s="89"/>
      <c r="H53" s="89"/>
    </row>
    <row r="54" spans="1:8" ht="15" customHeight="1" x14ac:dyDescent="0.3">
      <c r="C54" s="89"/>
      <c r="D54" s="90"/>
      <c r="F54" s="89"/>
      <c r="H54" s="89"/>
    </row>
    <row r="55" spans="1:8" ht="15" customHeight="1" x14ac:dyDescent="0.3">
      <c r="A55" s="91"/>
      <c r="B55" s="91"/>
      <c r="C55" s="91"/>
      <c r="D55" s="91"/>
      <c r="E55" s="91"/>
      <c r="F55" s="91"/>
      <c r="G55" s="91"/>
      <c r="H55" s="91"/>
    </row>
    <row r="56" spans="1:8" ht="15" customHeight="1" x14ac:dyDescent="0.3">
      <c r="A56" s="91"/>
      <c r="B56" s="91"/>
      <c r="C56" s="91"/>
      <c r="D56" s="91"/>
      <c r="E56" s="91"/>
      <c r="F56" s="91"/>
      <c r="G56" s="91"/>
      <c r="H56" s="91"/>
    </row>
    <row r="57" spans="1:8" ht="15" customHeight="1" x14ac:dyDescent="0.3">
      <c r="E57" s="89"/>
      <c r="F57" s="89"/>
      <c r="G57" s="89"/>
      <c r="H57" s="89"/>
    </row>
    <row r="58" spans="1:8" ht="15" customHeight="1" x14ac:dyDescent="0.3">
      <c r="E58" s="89"/>
      <c r="F58" s="89"/>
      <c r="G58" s="89"/>
      <c r="H58" s="89"/>
    </row>
    <row r="59" spans="1:8" ht="15" customHeight="1" x14ac:dyDescent="0.3">
      <c r="E59" s="89"/>
      <c r="F59" s="89"/>
      <c r="G59" s="89"/>
      <c r="H59" s="89"/>
    </row>
    <row r="60" spans="1:8" ht="15" customHeight="1" x14ac:dyDescent="0.3">
      <c r="E60" s="89"/>
      <c r="F60" s="89"/>
      <c r="G60" s="89"/>
      <c r="H60" s="89"/>
    </row>
    <row r="61" spans="1:8" ht="15" customHeight="1" x14ac:dyDescent="0.3"/>
    <row r="62" spans="1:8" ht="15" customHeight="1" x14ac:dyDescent="0.3"/>
    <row r="63" spans="1:8" ht="15" customHeight="1" x14ac:dyDescent="0.3"/>
    <row r="64" spans="1:8" ht="15" customHeight="1" x14ac:dyDescent="0.3">
      <c r="E64" s="11"/>
      <c r="F64" s="11"/>
      <c r="G64" s="11"/>
      <c r="H64" s="11"/>
    </row>
    <row r="65" spans="5:8" ht="15" customHeight="1" x14ac:dyDescent="0.3">
      <c r="E65" s="11"/>
      <c r="F65" s="11"/>
      <c r="G65" s="11"/>
      <c r="H65" s="11"/>
    </row>
    <row r="66" spans="5:8" ht="15" customHeight="1" x14ac:dyDescent="0.3"/>
    <row r="67" spans="5:8" ht="15" customHeight="1" x14ac:dyDescent="0.3"/>
    <row r="68" spans="5:8" ht="15" customHeight="1" x14ac:dyDescent="0.3"/>
    <row r="69" spans="5:8" ht="15" customHeight="1" x14ac:dyDescent="0.3"/>
    <row r="70" spans="5:8" ht="15" customHeight="1" x14ac:dyDescent="0.3"/>
    <row r="71" spans="5:8" ht="15" customHeight="1" x14ac:dyDescent="0.3"/>
    <row r="72" spans="5:8" ht="15" customHeight="1" x14ac:dyDescent="0.3"/>
    <row r="73" spans="5:8" ht="15" customHeight="1" x14ac:dyDescent="0.3"/>
    <row r="74" spans="5:8" ht="15" customHeight="1" x14ac:dyDescent="0.3"/>
    <row r="75" spans="5:8" ht="15" customHeight="1" x14ac:dyDescent="0.3"/>
    <row r="76" spans="5:8" ht="15" customHeight="1" x14ac:dyDescent="0.3"/>
    <row r="77" spans="5:8" ht="15" customHeight="1" x14ac:dyDescent="0.3"/>
    <row r="78" spans="5:8" ht="15" customHeight="1" x14ac:dyDescent="0.3"/>
  </sheetData>
  <protectedRanges>
    <protectedRange sqref="L6" name="Projekt_1"/>
  </protectedRanges>
  <mergeCells count="19">
    <mergeCell ref="A4:I4"/>
    <mergeCell ref="J4:R4"/>
    <mergeCell ref="A8:I8"/>
    <mergeCell ref="A9:I9"/>
    <mergeCell ref="A1:I1"/>
    <mergeCell ref="J1:R1"/>
    <mergeCell ref="A2:I2"/>
    <mergeCell ref="J2:R2"/>
    <mergeCell ref="A3:I3"/>
    <mergeCell ref="J3:R3"/>
    <mergeCell ref="E16:I16"/>
    <mergeCell ref="E19:I19"/>
    <mergeCell ref="E20:I20"/>
    <mergeCell ref="A10:I10"/>
    <mergeCell ref="E11:I11"/>
    <mergeCell ref="E12:I12"/>
    <mergeCell ref="E13:I13"/>
    <mergeCell ref="E14:I14"/>
    <mergeCell ref="E15:I15"/>
  </mergeCells>
  <pageMargins left="0.70866141732283472" right="0.19685039370078741" top="0.78740157480314965" bottom="0.39370078740157483" header="0.19685039370078741" footer="7.874015748031496E-2"/>
  <pageSetup paperSize="9" orientation="portrait" horizontalDpi="1200" verticalDpi="1200" r:id="rId1"/>
  <headerFooter>
    <oddFooter>&amp;C&amp;"-,Standard"&amp;K0069B4Seite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</vt:lpstr>
      <vt:lpstr>Berechnung</vt:lpstr>
      <vt:lpstr>Prüfbericht</vt:lpstr>
      <vt:lpstr>Prüfbericht!Druckbereich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buechner</dc:creator>
  <cp:lastModifiedBy>Tobias HAGNER</cp:lastModifiedBy>
  <cp:lastPrinted>2025-01-30T16:00:46Z</cp:lastPrinted>
  <dcterms:created xsi:type="dcterms:W3CDTF">2025-01-30T14:42:57Z</dcterms:created>
  <dcterms:modified xsi:type="dcterms:W3CDTF">2025-02-28T08:14:55Z</dcterms:modified>
</cp:coreProperties>
</file>