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 codeName="DieseArbeitsmappe"/>
  <xr:revisionPtr revIDLastSave="0" documentId="8_{E39A919F-E6F2-4AB4-BE41-1D80F7901F9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en" sheetId="11" r:id="rId1"/>
    <sheet name="Berechnung" sheetId="14" r:id="rId2"/>
    <sheet name="Prüfbericht" sheetId="4" r:id="rId3"/>
  </sheets>
  <definedNames>
    <definedName name="A_Regressionsbereich_X" localSheetId="1">IF(Berechnung!$C$66,OFFSET(Berechnung!#REF!,Berechnung!$C$69-1,,Berechnung!$C$68-Berechnung!$C$69+1,),100)</definedName>
    <definedName name="A_Regressionsbereich_X">IF(#REF!,OFFSET(#REF!,#REF!-1,,#REF!-#REF!+1,),100)</definedName>
    <definedName name="A_Regressionsbereich_Y" localSheetId="1">IF(Berechnung!$C$66,OFFSET(Berechnung!$E$9,Berechnung!$C$69-1,,Berechnung!$C$68-Berechnung!$C$69+1,),100)</definedName>
    <definedName name="A_Regressionsbereich_Y">IF(#REF!,OFFSET(#REF!,#REF!-1,,#REF!-#REF!+1,),100)</definedName>
    <definedName name="B_Regressionsbereich_X" localSheetId="1">IF(Berechnung!#REF!,OFFSET(Berechnung!$K$5,Berechnung!#REF!-1,,Berechnung!#REF!-Berechnung!#REF!+1,),100)</definedName>
    <definedName name="B_Regressionsbereich_X">IF(#REF!,OFFSET(#REF!,#REF!-1,,#REF!-#REF!+1,),100)</definedName>
    <definedName name="B_Regressionsbereich_Y" localSheetId="1">IF(Berechnung!#REF!,OFFSET(Berechnung!$L$5,Berechnung!#REF!-1,,Berechnung!#REF!-Berechnung!#REF!+1,),100)</definedName>
    <definedName name="B_Regressionsbereich_Y">IF(#REF!,OFFSET(#REF!,#REF!-1,,#REF!-#REF!+1,),100)</definedName>
    <definedName name="_xlnm.Print_Area" localSheetId="2">Prüfbericht!$A$1:$Q$49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4" l="1"/>
  <c r="J2" i="4"/>
  <c r="J1" i="4"/>
  <c r="F16" i="11" l="1"/>
  <c r="B16" i="11"/>
  <c r="Q12" i="4" l="1"/>
  <c r="Q11" i="4"/>
  <c r="P12" i="4"/>
  <c r="P11" i="4"/>
  <c r="O12" i="4"/>
  <c r="O11" i="4"/>
  <c r="N12" i="4"/>
  <c r="N11" i="4"/>
  <c r="M12" i="4"/>
  <c r="M11" i="4"/>
  <c r="L12" i="4"/>
  <c r="L11" i="4"/>
  <c r="B3" i="14"/>
  <c r="B2" i="14"/>
  <c r="C25" i="14"/>
  <c r="C20" i="14"/>
  <c r="C15" i="14"/>
  <c r="C10" i="14"/>
  <c r="C26" i="14" l="1"/>
  <c r="C16" i="14"/>
  <c r="C11" i="14"/>
  <c r="C21" i="14"/>
  <c r="A10" i="4"/>
  <c r="A8" i="4"/>
  <c r="H14" i="14" l="1"/>
  <c r="H15" i="14" s="1"/>
  <c r="H16" i="14" s="1"/>
  <c r="H17" i="14" s="1"/>
  <c r="H18" i="14" s="1"/>
  <c r="H19" i="14" s="1"/>
  <c r="H20" i="14" s="1"/>
  <c r="H21" i="14" s="1"/>
  <c r="H22" i="14" s="1"/>
  <c r="H23" i="14" s="1"/>
  <c r="H24" i="14" s="1"/>
  <c r="H25" i="14" s="1"/>
  <c r="H26" i="14" s="1"/>
  <c r="H27" i="14" s="1"/>
  <c r="H28" i="14" s="1"/>
  <c r="H29" i="14" s="1"/>
  <c r="H30" i="14" s="1"/>
  <c r="H31" i="14" s="1"/>
  <c r="H32" i="14" s="1"/>
  <c r="H33" i="14" s="1"/>
  <c r="H34" i="14" s="1"/>
  <c r="H35" i="14" s="1"/>
  <c r="H36" i="14" s="1"/>
  <c r="H37" i="14" s="1"/>
  <c r="H38" i="14" s="1"/>
  <c r="H39" i="14" s="1"/>
  <c r="H40" i="14" s="1"/>
  <c r="H41" i="14" s="1"/>
  <c r="H42" i="14" s="1"/>
  <c r="H43" i="14" s="1"/>
  <c r="F14" i="14"/>
  <c r="F15" i="14" s="1"/>
  <c r="F16" i="14" s="1"/>
  <c r="F17" i="14" l="1"/>
  <c r="F18" i="14" l="1"/>
  <c r="F19" i="14" l="1"/>
  <c r="F20" i="14" l="1"/>
  <c r="F21" i="14" l="1"/>
  <c r="F22" i="14" l="1"/>
  <c r="F23" i="14" l="1"/>
  <c r="F24" i="14" l="1"/>
  <c r="F25" i="14" l="1"/>
  <c r="F26" i="14" l="1"/>
  <c r="E21" i="4"/>
  <c r="E14" i="14"/>
  <c r="C6" i="14"/>
  <c r="C7" i="14"/>
  <c r="C54" i="14" l="1"/>
  <c r="E22" i="4"/>
  <c r="C34" i="14"/>
  <c r="C46" i="14"/>
  <c r="C33" i="14"/>
  <c r="C55" i="14" s="1"/>
  <c r="C45" i="14"/>
  <c r="C65" i="14"/>
  <c r="C8" i="14"/>
  <c r="F27" i="14"/>
  <c r="C64" i="14"/>
  <c r="E15" i="14"/>
  <c r="E16" i="14" s="1"/>
  <c r="E17" i="14" s="1"/>
  <c r="C27" i="14"/>
  <c r="C17" i="14"/>
  <c r="C35" i="14" s="1"/>
  <c r="C22" i="14"/>
  <c r="C12" i="14"/>
  <c r="C36" i="14" l="1"/>
  <c r="C40" i="14" s="1"/>
  <c r="C47" i="14" s="1"/>
  <c r="C9" i="14"/>
  <c r="E23" i="4" s="1"/>
  <c r="C43" i="14"/>
  <c r="C57" i="14"/>
  <c r="C44" i="14"/>
  <c r="C56" i="14"/>
  <c r="C69" i="14"/>
  <c r="C68" i="14"/>
  <c r="C66" i="14"/>
  <c r="F28" i="14"/>
  <c r="E18" i="14"/>
  <c r="C18" i="14"/>
  <c r="C67" i="14"/>
  <c r="C28" i="14"/>
  <c r="C29" i="14" s="1"/>
  <c r="C13" i="14"/>
  <c r="C14" i="14" s="1"/>
  <c r="C23" i="14"/>
  <c r="C24" i="14" s="1"/>
  <c r="C51" i="14" l="1"/>
  <c r="C73" i="14"/>
  <c r="C19" i="14"/>
  <c r="J13" i="4" s="1"/>
  <c r="C61" i="14"/>
  <c r="G8" i="14" s="1"/>
  <c r="E28" i="4" s="1"/>
  <c r="C72" i="14"/>
  <c r="G6" i="14"/>
  <c r="A28" i="4" s="1"/>
  <c r="C71" i="14"/>
  <c r="F29" i="14"/>
  <c r="C70" i="14"/>
  <c r="E19" i="14"/>
  <c r="I13" i="14" l="1"/>
  <c r="I19" i="14"/>
  <c r="I15" i="14"/>
  <c r="I14" i="14"/>
  <c r="I16" i="14"/>
  <c r="I17" i="14"/>
  <c r="I18" i="14"/>
  <c r="E47" i="14"/>
  <c r="G48" i="14"/>
  <c r="G19" i="14"/>
  <c r="G18" i="14"/>
  <c r="G17" i="14"/>
  <c r="G16" i="14"/>
  <c r="G15" i="14"/>
  <c r="G14" i="14"/>
  <c r="G13" i="14"/>
  <c r="E53" i="14"/>
  <c r="E48" i="14"/>
  <c r="E50" i="14"/>
  <c r="E51" i="14"/>
  <c r="G51" i="14"/>
  <c r="G7" i="14"/>
  <c r="F30" i="14"/>
  <c r="E20" i="14"/>
  <c r="I20" i="14" s="1"/>
  <c r="G54" i="14" l="1"/>
  <c r="C28" i="4"/>
  <c r="G20" i="14"/>
  <c r="F54" i="14"/>
  <c r="F31" i="14"/>
  <c r="E21" i="14"/>
  <c r="I21" i="14" l="1"/>
  <c r="G21" i="14"/>
  <c r="F32" i="14"/>
  <c r="E22" i="14"/>
  <c r="A9" i="4"/>
  <c r="E13" i="4"/>
  <c r="I22" i="14" l="1"/>
  <c r="G22" i="14"/>
  <c r="F33" i="14"/>
  <c r="E23" i="14"/>
  <c r="E16" i="4"/>
  <c r="E15" i="4"/>
  <c r="E14" i="4"/>
  <c r="E12" i="4"/>
  <c r="E11" i="4"/>
  <c r="M6" i="4" s="1"/>
  <c r="E19" i="4"/>
  <c r="E20" i="4"/>
  <c r="I23" i="14" l="1"/>
  <c r="G23" i="14"/>
  <c r="F34" i="14"/>
  <c r="E24" i="14"/>
  <c r="I24" i="14" l="1"/>
  <c r="G24" i="14"/>
  <c r="F35" i="14"/>
  <c r="E25" i="14"/>
  <c r="I25" i="14" l="1"/>
  <c r="G25" i="14"/>
  <c r="F36" i="14"/>
  <c r="E26" i="14"/>
  <c r="I26" i="14" l="1"/>
  <c r="G26" i="14"/>
  <c r="F37" i="14"/>
  <c r="E27" i="14"/>
  <c r="I27" i="14" l="1"/>
  <c r="G27" i="14"/>
  <c r="F38" i="14"/>
  <c r="E28" i="14"/>
  <c r="I28" i="14" l="1"/>
  <c r="G28" i="14"/>
  <c r="F39" i="14"/>
  <c r="E29" i="14"/>
  <c r="I29" i="14" l="1"/>
  <c r="G29" i="14"/>
  <c r="F40" i="14"/>
  <c r="E30" i="14"/>
  <c r="I30" i="14" l="1"/>
  <c r="G30" i="14"/>
  <c r="F41" i="14"/>
  <c r="E31" i="14"/>
  <c r="I31" i="14" l="1"/>
  <c r="G31" i="14"/>
  <c r="F42" i="14"/>
  <c r="E32" i="14"/>
  <c r="I32" i="14" l="1"/>
  <c r="G32" i="14"/>
  <c r="F43" i="14"/>
  <c r="E33" i="14"/>
  <c r="I33" i="14" l="1"/>
  <c r="G33" i="14"/>
  <c r="E34" i="14"/>
  <c r="I34" i="14" l="1"/>
  <c r="G34" i="14"/>
  <c r="E35" i="14"/>
  <c r="I35" i="14" l="1"/>
  <c r="G35" i="14"/>
  <c r="E36" i="14"/>
  <c r="I36" i="14" l="1"/>
  <c r="G36" i="14"/>
  <c r="E37" i="14"/>
  <c r="I37" i="14" l="1"/>
  <c r="G37" i="14"/>
  <c r="E38" i="14"/>
  <c r="I38" i="14" l="1"/>
  <c r="G38" i="14"/>
  <c r="E39" i="14"/>
  <c r="I39" i="14" l="1"/>
  <c r="G39" i="14"/>
  <c r="E40" i="14"/>
  <c r="I40" i="14" l="1"/>
  <c r="G40" i="14"/>
  <c r="E41" i="14"/>
  <c r="I41" i="14" l="1"/>
  <c r="G41" i="14"/>
  <c r="E42" i="14"/>
  <c r="I42" i="14" l="1"/>
  <c r="G42" i="14"/>
  <c r="E43" i="14"/>
  <c r="I43" i="14" l="1"/>
  <c r="G43" i="14"/>
</calcChain>
</file>

<file path=xl/sharedStrings.xml><?xml version="1.0" encoding="utf-8"?>
<sst xmlns="http://schemas.openxmlformats.org/spreadsheetml/2006/main" count="172" uniqueCount="113">
  <si>
    <t>Probe a</t>
  </si>
  <si>
    <t>Probe b</t>
  </si>
  <si>
    <t>[°C]</t>
  </si>
  <si>
    <t>[-]</t>
  </si>
  <si>
    <t>Ergebnisse</t>
  </si>
  <si>
    <t>Hilfstabelle</t>
  </si>
  <si>
    <t>Alterungszustand:</t>
  </si>
  <si>
    <t>Berechnungen</t>
  </si>
  <si>
    <t>Manuelle Eingaben</t>
  </si>
  <si>
    <t>Datenimport</t>
  </si>
  <si>
    <t>Name und Anschrift des Prüflaboratoriums:</t>
  </si>
  <si>
    <t>Nummer des Prüfberichts:</t>
  </si>
  <si>
    <t>Name des Auftraggebers:</t>
  </si>
  <si>
    <t>Unterschrift des fachlich Verantwortlichen</t>
  </si>
  <si>
    <t>Datum</t>
  </si>
  <si>
    <t>Datum der Prüfung:</t>
  </si>
  <si>
    <t>Allgemeine Informationen</t>
  </si>
  <si>
    <t>Art und Sorte des Bindemittels:</t>
  </si>
  <si>
    <t>Informationen zur Prüfung</t>
  </si>
  <si>
    <t>Datum des Probeneingangs:</t>
  </si>
  <si>
    <t>(bzw. der Probenahme)</t>
  </si>
  <si>
    <t>Grafische Darstellung der Ergebnisse</t>
  </si>
  <si>
    <t>Bezeichnung der Untersuchungsprobe:</t>
  </si>
  <si>
    <t>TP Bitumen-StB - Teil 4 (Ausgabe 2024)</t>
  </si>
  <si>
    <t>Prüfung im Biegebalkenrheometer (BBR)</t>
  </si>
  <si>
    <t>Biegekriechsteifigkeit</t>
  </si>
  <si>
    <t>[MPa]</t>
  </si>
  <si>
    <t>m-Wert</t>
  </si>
  <si>
    <t>T1</t>
  </si>
  <si>
    <t>T2</t>
  </si>
  <si>
    <t>Prüftemperatur</t>
  </si>
  <si>
    <t>Hersteller Prüfgerätes:</t>
  </si>
  <si>
    <t>Modellbezeichnung des Prüfgerätes:</t>
  </si>
  <si>
    <t>Verträglichkeit der Einzelwerte</t>
  </si>
  <si>
    <t>max. Abweichung (9% des Mittelwertes)</t>
  </si>
  <si>
    <t>max. Abweichung (4% des Mittelwertes)</t>
  </si>
  <si>
    <t>Berechnung der Temperatur T(S=300MPa)</t>
  </si>
  <si>
    <t>Temperatur T(S=300MPa)</t>
  </si>
  <si>
    <t>Berechnung des m-Wertes m(S=300MPa)</t>
  </si>
  <si>
    <t>m-Wert m(S=300MPa)</t>
  </si>
  <si>
    <t>Berechnung der Temperatur T(m=0,3)</t>
  </si>
  <si>
    <t>Temperatur T(m=0,3)</t>
  </si>
  <si>
    <t>S1(T1)</t>
  </si>
  <si>
    <t>S2(T1)</t>
  </si>
  <si>
    <t>S1(T2)</t>
  </si>
  <si>
    <t>S2(T2)</t>
  </si>
  <si>
    <t>m1(T1)</t>
  </si>
  <si>
    <t>m2(T1)</t>
  </si>
  <si>
    <t>m1(T2)</t>
  </si>
  <si>
    <t>m2(T2)</t>
  </si>
  <si>
    <t>Prüftemperatur Tmax</t>
  </si>
  <si>
    <t>Prüftemperatur Tmin</t>
  </si>
  <si>
    <t>Wahl der Prüftemperaturen</t>
  </si>
  <si>
    <t>Mittelwert S(Tmax)</t>
  </si>
  <si>
    <t>Mittelwert S(Tmin)</t>
  </si>
  <si>
    <t>Mittelwert m(Tmax)</t>
  </si>
  <si>
    <t>Mittelwert m(Tmin)</t>
  </si>
  <si>
    <t>Temperatur T</t>
  </si>
  <si>
    <t>Biegekriechsteifigkeit S(T)</t>
  </si>
  <si>
    <t>m-Wert m(T)</t>
  </si>
  <si>
    <t>Temperatur T(S=300MPa) [°C]</t>
  </si>
  <si>
    <t>m-Wert m(S=300MPa) [-]</t>
  </si>
  <si>
    <t>Temperatur T(m=0,3) [°C]</t>
  </si>
  <si>
    <t>Hilfswerte</t>
  </si>
  <si>
    <t>Logarithmus des Mittelwertes S(Tmin)</t>
  </si>
  <si>
    <t>Logarithmus des Mittelwertes S(Tmax)</t>
  </si>
  <si>
    <t>Steigung der S(T)-Funktion</t>
  </si>
  <si>
    <t>Achsenabschnitt der S(T)-Funktion</t>
  </si>
  <si>
    <t>Steigung der m(T)-Funktion</t>
  </si>
  <si>
    <t>Achsenabschnitt der m(T)-Funktion</t>
  </si>
  <si>
    <t>Hersteller des Prüfgerätes:</t>
  </si>
  <si>
    <t>Prüftemperaturen:</t>
  </si>
  <si>
    <t>S(T1)</t>
  </si>
  <si>
    <t>S(T2)</t>
  </si>
  <si>
    <t>m(T1)</t>
  </si>
  <si>
    <t>m(T2)</t>
  </si>
  <si>
    <t>T(S=300MPa)</t>
  </si>
  <si>
    <t>m(S=300MPa)</t>
  </si>
  <si>
    <t>T(m=0,3)</t>
  </si>
  <si>
    <t>max. Biegekriechsteifigkeit S(T)</t>
  </si>
  <si>
    <t>min. m-Wert m(T)</t>
  </si>
  <si>
    <t>Prüfbericht nach TP Bitumen-StB - Teil 4 (Ausgabe 2024)</t>
  </si>
  <si>
    <t>Probe 1a</t>
  </si>
  <si>
    <t>Probe 1b</t>
  </si>
  <si>
    <t>Probe 2a</t>
  </si>
  <si>
    <t>Probe 2b</t>
  </si>
  <si>
    <t>Biegekriechsteifigkeit Sa(Tmax)</t>
  </si>
  <si>
    <t>Biegekriechsteifigkeit Sb(Tmax)</t>
  </si>
  <si>
    <t xml:space="preserve">Verträglichkeit der Einzelwerte Sa(Tmax) und Sb(Tmax) </t>
  </si>
  <si>
    <t>Biegekriechsteifigkeit Sa(Tmin)</t>
  </si>
  <si>
    <t>Biegekriechsteifigkeit Sb(Tmin)</t>
  </si>
  <si>
    <t xml:space="preserve">Verträglichkeit der Einzelwerte Sa(Tmin) und Sb(Tmin) </t>
  </si>
  <si>
    <t>m-Wert ma(Tmax)</t>
  </si>
  <si>
    <t>m-Wert mb(Tmax)</t>
  </si>
  <si>
    <t xml:space="preserve">Verträglichkeit der Einzelwerte ma(Tmax) und mb(Tmax) </t>
  </si>
  <si>
    <t>m-Wert ma(Tmin)</t>
  </si>
  <si>
    <t>m-Wert mb(Tmin)</t>
  </si>
  <si>
    <t xml:space="preserve">Verträglichkeit der Einzelwerte ma(Tmin) und mb(Tmin) </t>
  </si>
  <si>
    <t>Differenz der Prüftemperaturen</t>
  </si>
  <si>
    <t>T(S&gt;300MPa)</t>
  </si>
  <si>
    <t>T(S&lt;300MPa)</t>
  </si>
  <si>
    <t>S(&gt;300MPa)</t>
  </si>
  <si>
    <t>S(&lt;300MPa)</t>
  </si>
  <si>
    <t>m(S&gt;300MPa)</t>
  </si>
  <si>
    <t>m(S&lt;300MPa)</t>
  </si>
  <si>
    <t>T(m&gt;0,3)</t>
  </si>
  <si>
    <t>T(m&lt;0,3)</t>
  </si>
  <si>
    <t>m&gt;0,3</t>
  </si>
  <si>
    <t>m&lt;0,3</t>
  </si>
  <si>
    <t>Hilfswerte für Pfeildarstellung</t>
  </si>
  <si>
    <t>Prüfung im Biegebalkenrheometer (BBR) (Stand 1/2025)</t>
  </si>
  <si>
    <t>Messwerte</t>
  </si>
  <si>
    <t>Bestimmung des Verformungsverhaltens von Bitumen und 
bitumenhaltigen Bindemitteln im BBR (Stand 1/2025)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</si>
</sst>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[$-F800]dddd\,\ mmmm\ dd\,\ yyyy"/>
    <numFmt numFmtId="167" formatCode="0.0000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color theme="5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theme="5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4">
    <xf numFmtId="0" fontId="0" fillId="0" borderId="0"/>
    <xf numFmtId="0" fontId="6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8" applyNumberFormat="0" applyAlignment="0" applyProtection="0"/>
    <xf numFmtId="0" fontId="14" fillId="6" borderId="9" applyNumberFormat="0" applyAlignment="0" applyProtection="0"/>
    <xf numFmtId="0" fontId="15" fillId="6" borderId="8" applyNumberFormat="0" applyAlignment="0" applyProtection="0"/>
    <xf numFmtId="0" fontId="16" fillId="0" borderId="10" applyNumberFormat="0" applyFill="0" applyAlignment="0" applyProtection="0"/>
    <xf numFmtId="0" fontId="17" fillId="7" borderId="11" applyNumberFormat="0" applyAlignment="0" applyProtection="0"/>
    <xf numFmtId="0" fontId="18" fillId="0" borderId="0" applyNumberFormat="0" applyFill="0" applyBorder="0" applyAlignment="0" applyProtection="0"/>
    <xf numFmtId="0" fontId="5" fillId="8" borderId="12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3" applyNumberFormat="0" applyFill="0" applyAlignment="0" applyProtection="0"/>
    <xf numFmtId="0" fontId="20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0" fillId="32" borderId="0" applyNumberFormat="0" applyBorder="0" applyAlignment="0" applyProtection="0"/>
    <xf numFmtId="0" fontId="1" fillId="0" borderId="0"/>
    <xf numFmtId="0" fontId="5" fillId="0" borderId="0"/>
  </cellStyleXfs>
  <cellXfs count="124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0" fontId="29" fillId="0" borderId="0" xfId="0" applyFont="1" applyAlignment="1" applyProtection="1">
      <alignment vertical="center"/>
      <protection locked="0"/>
    </xf>
    <xf numFmtId="0" fontId="23" fillId="33" borderId="3" xfId="0" applyFont="1" applyFill="1" applyBorder="1" applyAlignment="1">
      <alignment horizontal="center" vertical="center"/>
    </xf>
    <xf numFmtId="0" fontId="23" fillId="33" borderId="4" xfId="0" applyFont="1" applyFill="1" applyBorder="1" applyAlignment="1">
      <alignment horizontal="center" vertical="center"/>
    </xf>
    <xf numFmtId="0" fontId="24" fillId="0" borderId="0" xfId="0" applyFont="1" applyProtection="1">
      <protection locked="0"/>
    </xf>
    <xf numFmtId="0" fontId="22" fillId="0" borderId="0" xfId="0" applyFont="1" applyProtection="1">
      <protection hidden="1"/>
    </xf>
    <xf numFmtId="0" fontId="24" fillId="0" borderId="1" xfId="0" applyFont="1" applyBorder="1"/>
    <xf numFmtId="164" fontId="24" fillId="0" borderId="1" xfId="0" applyNumberFormat="1" applyFont="1" applyBorder="1" applyAlignment="1">
      <alignment horizontal="center"/>
    </xf>
    <xf numFmtId="165" fontId="24" fillId="0" borderId="1" xfId="0" applyNumberFormat="1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1" fontId="26" fillId="0" borderId="1" xfId="0" applyNumberFormat="1" applyFont="1" applyBorder="1" applyAlignment="1">
      <alignment horizontal="center"/>
    </xf>
    <xf numFmtId="164" fontId="26" fillId="0" borderId="1" xfId="0" applyNumberFormat="1" applyFont="1" applyBorder="1" applyAlignment="1">
      <alignment horizontal="center"/>
    </xf>
    <xf numFmtId="1" fontId="24" fillId="0" borderId="1" xfId="0" applyNumberFormat="1" applyFont="1" applyBorder="1" applyAlignment="1">
      <alignment horizontal="center"/>
    </xf>
    <xf numFmtId="165" fontId="26" fillId="0" borderId="1" xfId="0" applyNumberFormat="1" applyFont="1" applyBorder="1" applyAlignment="1">
      <alignment horizontal="center"/>
    </xf>
    <xf numFmtId="0" fontId="24" fillId="0" borderId="14" xfId="0" applyFont="1" applyBorder="1"/>
    <xf numFmtId="0" fontId="24" fillId="0" borderId="17" xfId="0" applyFont="1" applyBorder="1"/>
    <xf numFmtId="0" fontId="33" fillId="0" borderId="18" xfId="0" applyFont="1" applyBorder="1"/>
    <xf numFmtId="0" fontId="24" fillId="0" borderId="20" xfId="0" applyFont="1" applyBorder="1"/>
    <xf numFmtId="0" fontId="33" fillId="0" borderId="21" xfId="0" applyFont="1" applyBorder="1"/>
    <xf numFmtId="0" fontId="24" fillId="0" borderId="22" xfId="0" applyFont="1" applyBorder="1"/>
    <xf numFmtId="0" fontId="24" fillId="0" borderId="19" xfId="0" applyFont="1" applyBorder="1"/>
    <xf numFmtId="164" fontId="24" fillId="0" borderId="15" xfId="0" applyNumberFormat="1" applyFont="1" applyBorder="1"/>
    <xf numFmtId="164" fontId="24" fillId="0" borderId="18" xfId="0" applyNumberFormat="1" applyFont="1" applyBorder="1"/>
    <xf numFmtId="164" fontId="24" fillId="0" borderId="21" xfId="0" applyNumberFormat="1" applyFont="1" applyBorder="1"/>
    <xf numFmtId="164" fontId="24" fillId="0" borderId="19" xfId="0" applyNumberFormat="1" applyFont="1" applyBorder="1"/>
    <xf numFmtId="165" fontId="24" fillId="0" borderId="15" xfId="0" applyNumberFormat="1" applyFont="1" applyBorder="1"/>
    <xf numFmtId="164" fontId="24" fillId="0" borderId="0" xfId="0" applyNumberFormat="1" applyFont="1" applyAlignment="1">
      <alignment horizontal="center"/>
    </xf>
    <xf numFmtId="1" fontId="24" fillId="0" borderId="0" xfId="0" applyNumberFormat="1" applyFont="1" applyAlignment="1">
      <alignment horizontal="center"/>
    </xf>
    <xf numFmtId="0" fontId="22" fillId="0" borderId="2" xfId="0" applyFont="1" applyBorder="1" applyProtection="1">
      <protection hidden="1"/>
    </xf>
    <xf numFmtId="167" fontId="24" fillId="0" borderId="1" xfId="0" applyNumberFormat="1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8" fillId="0" borderId="0" xfId="0" applyFont="1" applyAlignment="1">
      <alignment vertical="top"/>
    </xf>
    <xf numFmtId="0" fontId="30" fillId="0" borderId="0" xfId="0" applyFont="1" applyAlignment="1" applyProtection="1">
      <alignment vertical="center"/>
      <protection locked="0"/>
    </xf>
    <xf numFmtId="0" fontId="30" fillId="0" borderId="0" xfId="0" applyFont="1" applyProtection="1">
      <protection locked="0"/>
    </xf>
    <xf numFmtId="0" fontId="30" fillId="0" borderId="0" xfId="42" applyFont="1" applyAlignment="1">
      <alignment vertical="center"/>
    </xf>
    <xf numFmtId="0" fontId="31" fillId="0" borderId="0" xfId="42" applyFont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left" vertical="top"/>
    </xf>
    <xf numFmtId="0" fontId="32" fillId="0" borderId="0" xfId="0" applyFont="1" applyAlignment="1">
      <alignment vertical="top"/>
    </xf>
    <xf numFmtId="0" fontId="28" fillId="0" borderId="0" xfId="0" applyFont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8" fillId="0" borderId="0" xfId="0" applyFont="1" applyAlignment="1">
      <alignment vertical="center" wrapText="1"/>
    </xf>
    <xf numFmtId="166" fontId="31" fillId="0" borderId="0" xfId="42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31" fillId="0" borderId="0" xfId="42" applyFont="1" applyAlignment="1">
      <alignment horizontal="left" vertical="center"/>
    </xf>
    <xf numFmtId="1" fontId="31" fillId="0" borderId="0" xfId="42" applyNumberFormat="1" applyFont="1" applyAlignment="1">
      <alignment horizontal="left" vertical="center"/>
    </xf>
    <xf numFmtId="0" fontId="32" fillId="0" borderId="0" xfId="0" applyFont="1" applyAlignment="1">
      <alignment horizontal="center" vertical="center" wrapText="1"/>
    </xf>
    <xf numFmtId="164" fontId="31" fillId="0" borderId="0" xfId="42" applyNumberFormat="1" applyFont="1" applyAlignment="1">
      <alignment horizontal="right" vertical="center"/>
    </xf>
    <xf numFmtId="164" fontId="31" fillId="0" borderId="0" xfId="42" applyNumberFormat="1" applyFont="1" applyAlignment="1">
      <alignment horizontal="left" vertical="center"/>
    </xf>
    <xf numFmtId="0" fontId="32" fillId="0" borderId="1" xfId="42" applyFont="1" applyBorder="1" applyAlignment="1">
      <alignment horizontal="center" vertical="center"/>
    </xf>
    <xf numFmtId="0" fontId="28" fillId="0" borderId="0" xfId="42" applyFont="1" applyAlignment="1">
      <alignment vertical="center"/>
    </xf>
    <xf numFmtId="0" fontId="26" fillId="0" borderId="0" xfId="42" applyFont="1" applyAlignment="1">
      <alignment vertical="center"/>
    </xf>
    <xf numFmtId="1" fontId="31" fillId="0" borderId="1" xfId="42" applyNumberFormat="1" applyFont="1" applyBorder="1" applyAlignment="1">
      <alignment horizontal="center" vertical="center"/>
    </xf>
    <xf numFmtId="165" fontId="31" fillId="0" borderId="1" xfId="42" applyNumberFormat="1" applyFont="1" applyBorder="1" applyAlignment="1">
      <alignment horizontal="center" vertical="center"/>
    </xf>
    <xf numFmtId="0" fontId="31" fillId="0" borderId="0" xfId="42" applyFont="1" applyAlignment="1">
      <alignment horizontal="center" vertical="center"/>
    </xf>
    <xf numFmtId="0" fontId="25" fillId="0" borderId="0" xfId="0" applyFont="1" applyAlignment="1" applyProtection="1">
      <alignment vertical="top"/>
      <protection locked="0"/>
    </xf>
    <xf numFmtId="0" fontId="28" fillId="0" borderId="0" xfId="42" applyFont="1" applyAlignment="1">
      <alignment horizontal="left" vertical="center"/>
    </xf>
    <xf numFmtId="0" fontId="24" fillId="0" borderId="0" xfId="42" applyFont="1" applyAlignment="1">
      <alignment vertical="center"/>
    </xf>
    <xf numFmtId="2" fontId="26" fillId="0" borderId="0" xfId="42" applyNumberFormat="1" applyFont="1" applyAlignment="1">
      <alignment vertical="center"/>
    </xf>
    <xf numFmtId="0" fontId="26" fillId="0" borderId="0" xfId="42" applyFont="1" applyAlignment="1">
      <alignment horizontal="center" vertical="center"/>
    </xf>
    <xf numFmtId="164" fontId="26" fillId="0" borderId="0" xfId="42" applyNumberFormat="1" applyFont="1" applyAlignment="1">
      <alignment horizontal="left" vertical="center"/>
    </xf>
    <xf numFmtId="14" fontId="28" fillId="0" borderId="2" xfId="42" applyNumberFormat="1" applyFont="1" applyBorder="1" applyAlignment="1">
      <alignment horizontal="left" vertical="center"/>
    </xf>
    <xf numFmtId="0" fontId="26" fillId="0" borderId="2" xfId="42" applyFont="1" applyBorder="1" applyAlignment="1">
      <alignment vertical="center"/>
    </xf>
    <xf numFmtId="0" fontId="26" fillId="0" borderId="2" xfId="42" applyFont="1" applyBorder="1" applyAlignment="1">
      <alignment horizontal="center" vertical="center"/>
    </xf>
    <xf numFmtId="0" fontId="28" fillId="0" borderId="2" xfId="42" applyFont="1" applyBorder="1" applyAlignment="1">
      <alignment vertical="center"/>
    </xf>
    <xf numFmtId="49" fontId="0" fillId="0" borderId="0" xfId="0" applyNumberFormat="1" applyAlignment="1" applyProtection="1">
      <alignment horizontal="left" vertical="top"/>
      <protection locked="0"/>
    </xf>
    <xf numFmtId="0" fontId="24" fillId="0" borderId="0" xfId="0" applyFont="1"/>
    <xf numFmtId="0" fontId="32" fillId="0" borderId="15" xfId="42" applyFont="1" applyBorder="1" applyAlignment="1">
      <alignment horizontal="center" vertical="center"/>
    </xf>
    <xf numFmtId="164" fontId="31" fillId="0" borderId="15" xfId="42" applyNumberFormat="1" applyFont="1" applyBorder="1" applyAlignment="1">
      <alignment horizontal="center" vertical="center"/>
    </xf>
    <xf numFmtId="2" fontId="26" fillId="0" borderId="3" xfId="0" applyNumberFormat="1" applyFont="1" applyBorder="1" applyAlignment="1">
      <alignment horizontal="center"/>
    </xf>
    <xf numFmtId="0" fontId="23" fillId="33" borderId="14" xfId="0" applyFont="1" applyFill="1" applyBorder="1"/>
    <xf numFmtId="0" fontId="23" fillId="33" borderId="15" xfId="0" applyFont="1" applyFill="1" applyBorder="1"/>
    <xf numFmtId="164" fontId="23" fillId="33" borderId="15" xfId="0" applyNumberFormat="1" applyFont="1" applyFill="1" applyBorder="1"/>
    <xf numFmtId="165" fontId="26" fillId="0" borderId="3" xfId="0" applyNumberFormat="1" applyFont="1" applyBorder="1" applyAlignment="1">
      <alignment horizontal="center"/>
    </xf>
    <xf numFmtId="164" fontId="26" fillId="0" borderId="3" xfId="0" applyNumberFormat="1" applyFont="1" applyBorder="1" applyAlignment="1">
      <alignment horizontal="center"/>
    </xf>
    <xf numFmtId="1" fontId="26" fillId="0" borderId="3" xfId="0" applyNumberFormat="1" applyFont="1" applyBorder="1" applyAlignment="1">
      <alignment horizontal="center"/>
    </xf>
    <xf numFmtId="164" fontId="31" fillId="0" borderId="1" xfId="42" applyNumberFormat="1" applyFont="1" applyBorder="1" applyAlignment="1">
      <alignment horizontal="center" vertical="center"/>
    </xf>
    <xf numFmtId="0" fontId="34" fillId="0" borderId="0" xfId="0" applyFont="1"/>
    <xf numFmtId="0" fontId="21" fillId="0" borderId="0" xfId="0" applyFont="1"/>
    <xf numFmtId="0" fontId="0" fillId="0" borderId="0" xfId="0" applyAlignment="1">
      <alignment horizontal="left" vertical="top"/>
    </xf>
    <xf numFmtId="0" fontId="21" fillId="0" borderId="0" xfId="0" applyFont="1" applyAlignment="1">
      <alignment vertical="center"/>
    </xf>
    <xf numFmtId="0" fontId="22" fillId="0" borderId="0" xfId="0" applyFont="1"/>
    <xf numFmtId="0" fontId="4" fillId="0" borderId="0" xfId="0" applyFont="1"/>
    <xf numFmtId="0" fontId="22" fillId="0" borderId="0" xfId="0" applyFont="1" applyAlignment="1">
      <alignment horizontal="left" vertical="top"/>
    </xf>
    <xf numFmtId="0" fontId="3" fillId="0" borderId="2" xfId="0" applyFont="1" applyBorder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/>
    <xf numFmtId="0" fontId="23" fillId="33" borderId="1" xfId="0" applyFont="1" applyFill="1" applyBorder="1" applyAlignment="1">
      <alignment horizontal="center" vertical="center"/>
    </xf>
    <xf numFmtId="2" fontId="24" fillId="0" borderId="0" xfId="0" applyNumberFormat="1" applyFont="1" applyAlignment="1">
      <alignment horizontal="center"/>
    </xf>
    <xf numFmtId="165" fontId="24" fillId="0" borderId="16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left" vertical="top"/>
    </xf>
    <xf numFmtId="0" fontId="25" fillId="0" borderId="0" xfId="0" applyFont="1" applyAlignment="1">
      <alignment horizontal="left" vertical="top"/>
    </xf>
    <xf numFmtId="0" fontId="34" fillId="0" borderId="0" xfId="0" applyFont="1" applyAlignment="1">
      <alignment vertical="center"/>
    </xf>
    <xf numFmtId="165" fontId="0" fillId="0" borderId="1" xfId="0" applyNumberFormat="1" applyBorder="1" applyAlignment="1" applyProtection="1">
      <alignment horizontal="center" vertical="top"/>
      <protection locked="0"/>
    </xf>
    <xf numFmtId="164" fontId="0" fillId="0" borderId="1" xfId="0" applyNumberFormat="1" applyBorder="1" applyAlignment="1" applyProtection="1">
      <alignment horizontal="center" vertical="top"/>
      <protection locked="0"/>
    </xf>
    <xf numFmtId="1" fontId="0" fillId="0" borderId="1" xfId="0" applyNumberFormat="1" applyBorder="1" applyAlignment="1" applyProtection="1">
      <alignment horizontal="center" vertical="top"/>
      <protection locked="0"/>
    </xf>
    <xf numFmtId="49" fontId="0" fillId="0" borderId="0" xfId="0" applyNumberFormat="1" applyAlignment="1" applyProtection="1">
      <alignment horizontal="left" vertical="top"/>
      <protection locked="0"/>
    </xf>
    <xf numFmtId="0" fontId="22" fillId="0" borderId="16" xfId="0" applyFont="1" applyBorder="1" applyAlignment="1" applyProtection="1">
      <alignment horizontal="left"/>
      <protection hidden="1"/>
    </xf>
    <xf numFmtId="0" fontId="22" fillId="0" borderId="2" xfId="0" applyFont="1" applyBorder="1" applyAlignment="1" applyProtection="1">
      <alignment horizontal="left"/>
      <protection hidden="1"/>
    </xf>
    <xf numFmtId="0" fontId="26" fillId="0" borderId="1" xfId="0" applyFont="1" applyBorder="1" applyAlignment="1">
      <alignment horizontal="left" vertical="center"/>
    </xf>
    <xf numFmtId="0" fontId="23" fillId="33" borderId="1" xfId="0" applyFont="1" applyFill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27" fillId="0" borderId="0" xfId="42" applyFont="1" applyAlignment="1">
      <alignment horizontal="center" vertical="center" wrapText="1"/>
    </xf>
    <xf numFmtId="49" fontId="30" fillId="0" borderId="0" xfId="0" applyNumberFormat="1" applyFont="1" applyAlignment="1">
      <alignment horizontal="left" vertical="center"/>
    </xf>
    <xf numFmtId="49" fontId="30" fillId="0" borderId="0" xfId="0" applyNumberFormat="1" applyFont="1" applyAlignment="1">
      <alignment horizontal="left" vertical="center" indent="2"/>
    </xf>
    <xf numFmtId="0" fontId="31" fillId="0" borderId="14" xfId="42" applyFont="1" applyBorder="1" applyAlignment="1">
      <alignment horizontal="center" vertical="center"/>
    </xf>
    <xf numFmtId="0" fontId="31" fillId="0" borderId="15" xfId="42" applyFont="1" applyBorder="1" applyAlignment="1">
      <alignment horizontal="center" vertical="center"/>
    </xf>
    <xf numFmtId="0" fontId="32" fillId="0" borderId="14" xfId="42" applyFont="1" applyBorder="1" applyAlignment="1">
      <alignment horizontal="center" vertical="center"/>
    </xf>
    <xf numFmtId="0" fontId="32" fillId="0" borderId="15" xfId="42" applyFont="1" applyBorder="1" applyAlignment="1">
      <alignment horizontal="center" vertical="center"/>
    </xf>
    <xf numFmtId="0" fontId="32" fillId="0" borderId="17" xfId="42" applyFont="1" applyBorder="1" applyAlignment="1">
      <alignment horizontal="center" vertical="center"/>
    </xf>
    <xf numFmtId="0" fontId="32" fillId="0" borderId="18" xfId="42" applyFont="1" applyBorder="1" applyAlignment="1">
      <alignment horizontal="center" vertical="center"/>
    </xf>
    <xf numFmtId="0" fontId="32" fillId="0" borderId="22" xfId="42" applyFont="1" applyBorder="1" applyAlignment="1">
      <alignment horizontal="center" vertical="center"/>
    </xf>
    <xf numFmtId="0" fontId="32" fillId="0" borderId="19" xfId="42" applyFont="1" applyBorder="1" applyAlignment="1">
      <alignment horizontal="center" vertical="center"/>
    </xf>
    <xf numFmtId="164" fontId="31" fillId="0" borderId="14" xfId="42" applyNumberFormat="1" applyFont="1" applyBorder="1" applyAlignment="1">
      <alignment horizontal="center" vertical="center"/>
    </xf>
    <xf numFmtId="164" fontId="31" fillId="0" borderId="15" xfId="42" applyNumberFormat="1" applyFont="1" applyBorder="1" applyAlignment="1">
      <alignment horizontal="center" vertical="center"/>
    </xf>
    <xf numFmtId="165" fontId="31" fillId="0" borderId="14" xfId="42" applyNumberFormat="1" applyFont="1" applyBorder="1" applyAlignment="1">
      <alignment horizontal="center" vertical="center"/>
    </xf>
    <xf numFmtId="165" fontId="31" fillId="0" borderId="15" xfId="42" applyNumberFormat="1" applyFont="1" applyBorder="1" applyAlignment="1">
      <alignment horizontal="center" vertical="center"/>
    </xf>
  </cellXfs>
  <cellStyles count="44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 2" xfId="43" xr:uid="{EADABCDE-C280-40E9-852A-863807F77F2F}"/>
    <cellStyle name="Standard 3" xfId="42" xr:uid="{00000000-0005-0000-0000-000022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18">
    <dxf>
      <fill>
        <patternFill patternType="lightDown">
          <fgColor theme="8"/>
          <bgColor theme="0"/>
        </patternFill>
      </fill>
    </dxf>
    <dxf>
      <fill>
        <patternFill patternType="lightDown">
          <fgColor theme="8"/>
          <bgColor theme="0"/>
        </patternFill>
      </fill>
    </dxf>
    <dxf>
      <fill>
        <patternFill patternType="lightDown">
          <fgColor theme="8"/>
          <bgColor theme="0"/>
        </patternFill>
      </fill>
    </dxf>
    <dxf>
      <fill>
        <patternFill patternType="lightDown">
          <fgColor theme="8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383163190428"/>
          <c:y val="3.6282689405170758E-2"/>
          <c:w val="0.86227200526305914"/>
          <c:h val="0.7739877955818667"/>
        </c:manualLayout>
      </c:layout>
      <c:scatterChart>
        <c:scatterStyle val="smoothMarker"/>
        <c:varyColors val="0"/>
        <c:ser>
          <c:idx val="14"/>
          <c:order val="0"/>
          <c:tx>
            <c:strRef>
              <c:f>Berechnung!$G$11</c:f>
              <c:strCache>
                <c:ptCount val="1"/>
                <c:pt idx="0">
                  <c:v>Biegekriechsteifigkeit S(T)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Berechnung!$E$13:$E$43</c:f>
              <c:numCache>
                <c:formatCode>0.0</c:formatCode>
                <c:ptCount val="31"/>
                <c:pt idx="0">
                  <c:v>0</c:v>
                </c:pt>
                <c:pt idx="1">
                  <c:v>-1</c:v>
                </c:pt>
                <c:pt idx="2">
                  <c:v>-2</c:v>
                </c:pt>
                <c:pt idx="3">
                  <c:v>-3</c:v>
                </c:pt>
                <c:pt idx="4">
                  <c:v>-4</c:v>
                </c:pt>
                <c:pt idx="5">
                  <c:v>-5</c:v>
                </c:pt>
                <c:pt idx="6">
                  <c:v>-6</c:v>
                </c:pt>
                <c:pt idx="7">
                  <c:v>-7</c:v>
                </c:pt>
                <c:pt idx="8">
                  <c:v>-8</c:v>
                </c:pt>
                <c:pt idx="9">
                  <c:v>-9</c:v>
                </c:pt>
                <c:pt idx="10">
                  <c:v>-10</c:v>
                </c:pt>
                <c:pt idx="11">
                  <c:v>-11</c:v>
                </c:pt>
                <c:pt idx="12">
                  <c:v>-12</c:v>
                </c:pt>
                <c:pt idx="13">
                  <c:v>-13</c:v>
                </c:pt>
                <c:pt idx="14">
                  <c:v>-14</c:v>
                </c:pt>
                <c:pt idx="15">
                  <c:v>-15</c:v>
                </c:pt>
                <c:pt idx="16">
                  <c:v>-16</c:v>
                </c:pt>
                <c:pt idx="17">
                  <c:v>-17</c:v>
                </c:pt>
                <c:pt idx="18">
                  <c:v>-18</c:v>
                </c:pt>
                <c:pt idx="19">
                  <c:v>-19</c:v>
                </c:pt>
                <c:pt idx="20">
                  <c:v>-20</c:v>
                </c:pt>
                <c:pt idx="21">
                  <c:v>-21</c:v>
                </c:pt>
                <c:pt idx="22">
                  <c:v>-22</c:v>
                </c:pt>
                <c:pt idx="23">
                  <c:v>-23</c:v>
                </c:pt>
                <c:pt idx="24">
                  <c:v>-24</c:v>
                </c:pt>
                <c:pt idx="25">
                  <c:v>-25</c:v>
                </c:pt>
                <c:pt idx="26">
                  <c:v>-26</c:v>
                </c:pt>
                <c:pt idx="27">
                  <c:v>-27</c:v>
                </c:pt>
                <c:pt idx="28">
                  <c:v>-28</c:v>
                </c:pt>
                <c:pt idx="29">
                  <c:v>-29</c:v>
                </c:pt>
                <c:pt idx="30">
                  <c:v>-30</c:v>
                </c:pt>
              </c:numCache>
            </c:numRef>
          </c:xVal>
          <c:yVal>
            <c:numRef>
              <c:f>Berechnung!$G$13:$G$43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E-DFA1-49F6-BCAB-724B96EC50A0}"/>
            </c:ext>
          </c:extLst>
        </c:ser>
        <c:ser>
          <c:idx val="2"/>
          <c:order val="1"/>
          <c:tx>
            <c:v>S = 300 MPa</c:v>
          </c:tx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Berechnung!$E$13:$E$43</c:f>
              <c:numCache>
                <c:formatCode>0.0</c:formatCode>
                <c:ptCount val="31"/>
                <c:pt idx="0">
                  <c:v>0</c:v>
                </c:pt>
                <c:pt idx="1">
                  <c:v>-1</c:v>
                </c:pt>
                <c:pt idx="2">
                  <c:v>-2</c:v>
                </c:pt>
                <c:pt idx="3">
                  <c:v>-3</c:v>
                </c:pt>
                <c:pt idx="4">
                  <c:v>-4</c:v>
                </c:pt>
                <c:pt idx="5">
                  <c:v>-5</c:v>
                </c:pt>
                <c:pt idx="6">
                  <c:v>-6</c:v>
                </c:pt>
                <c:pt idx="7">
                  <c:v>-7</c:v>
                </c:pt>
                <c:pt idx="8">
                  <c:v>-8</c:v>
                </c:pt>
                <c:pt idx="9">
                  <c:v>-9</c:v>
                </c:pt>
                <c:pt idx="10">
                  <c:v>-10</c:v>
                </c:pt>
                <c:pt idx="11">
                  <c:v>-11</c:v>
                </c:pt>
                <c:pt idx="12">
                  <c:v>-12</c:v>
                </c:pt>
                <c:pt idx="13">
                  <c:v>-13</c:v>
                </c:pt>
                <c:pt idx="14">
                  <c:v>-14</c:v>
                </c:pt>
                <c:pt idx="15">
                  <c:v>-15</c:v>
                </c:pt>
                <c:pt idx="16">
                  <c:v>-16</c:v>
                </c:pt>
                <c:pt idx="17">
                  <c:v>-17</c:v>
                </c:pt>
                <c:pt idx="18">
                  <c:v>-18</c:v>
                </c:pt>
                <c:pt idx="19">
                  <c:v>-19</c:v>
                </c:pt>
                <c:pt idx="20">
                  <c:v>-20</c:v>
                </c:pt>
                <c:pt idx="21">
                  <c:v>-21</c:v>
                </c:pt>
                <c:pt idx="22">
                  <c:v>-22</c:v>
                </c:pt>
                <c:pt idx="23">
                  <c:v>-23</c:v>
                </c:pt>
                <c:pt idx="24">
                  <c:v>-24</c:v>
                </c:pt>
                <c:pt idx="25">
                  <c:v>-25</c:v>
                </c:pt>
                <c:pt idx="26">
                  <c:v>-26</c:v>
                </c:pt>
                <c:pt idx="27">
                  <c:v>-27</c:v>
                </c:pt>
                <c:pt idx="28">
                  <c:v>-28</c:v>
                </c:pt>
                <c:pt idx="29">
                  <c:v>-29</c:v>
                </c:pt>
                <c:pt idx="30">
                  <c:v>-30</c:v>
                </c:pt>
              </c:numCache>
            </c:numRef>
          </c:xVal>
          <c:yVal>
            <c:numRef>
              <c:f>Berechnung!$F$13:$F$43</c:f>
              <c:numCache>
                <c:formatCode>0</c:formatCode>
                <c:ptCount val="31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  <c:pt idx="6">
                  <c:v>300</c:v>
                </c:pt>
                <c:pt idx="7">
                  <c:v>300</c:v>
                </c:pt>
                <c:pt idx="8">
                  <c:v>300</c:v>
                </c:pt>
                <c:pt idx="9">
                  <c:v>300</c:v>
                </c:pt>
                <c:pt idx="10">
                  <c:v>300</c:v>
                </c:pt>
                <c:pt idx="11">
                  <c:v>300</c:v>
                </c:pt>
                <c:pt idx="12">
                  <c:v>300</c:v>
                </c:pt>
                <c:pt idx="13">
                  <c:v>300</c:v>
                </c:pt>
                <c:pt idx="14">
                  <c:v>300</c:v>
                </c:pt>
                <c:pt idx="15">
                  <c:v>300</c:v>
                </c:pt>
                <c:pt idx="16">
                  <c:v>300</c:v>
                </c:pt>
                <c:pt idx="17">
                  <c:v>300</c:v>
                </c:pt>
                <c:pt idx="18">
                  <c:v>300</c:v>
                </c:pt>
                <c:pt idx="19">
                  <c:v>300</c:v>
                </c:pt>
                <c:pt idx="20">
                  <c:v>300</c:v>
                </c:pt>
                <c:pt idx="21">
                  <c:v>300</c:v>
                </c:pt>
                <c:pt idx="22">
                  <c:v>300</c:v>
                </c:pt>
                <c:pt idx="23">
                  <c:v>300</c:v>
                </c:pt>
                <c:pt idx="24">
                  <c:v>300</c:v>
                </c:pt>
                <c:pt idx="25">
                  <c:v>300</c:v>
                </c:pt>
                <c:pt idx="26">
                  <c:v>300</c:v>
                </c:pt>
                <c:pt idx="27">
                  <c:v>300</c:v>
                </c:pt>
                <c:pt idx="28">
                  <c:v>300</c:v>
                </c:pt>
                <c:pt idx="29">
                  <c:v>300</c:v>
                </c:pt>
                <c:pt idx="30">
                  <c:v>300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DFA1-49F6-BCAB-724B96EC50A0}"/>
            </c:ext>
          </c:extLst>
        </c:ser>
        <c:ser>
          <c:idx val="18"/>
          <c:order val="2"/>
          <c:tx>
            <c:v>T(S=300MPa)</c:v>
          </c:tx>
          <c:spPr>
            <a:ln w="19050">
              <a:solidFill>
                <a:schemeClr val="tx1"/>
              </a:solidFill>
              <a:prstDash val="solid"/>
              <a:headEnd type="triangle" w="med" len="med"/>
            </a:ln>
          </c:spPr>
          <c:marker>
            <c:symbol val="none"/>
          </c:marker>
          <c:xVal>
            <c:numRef>
              <c:f>Berechnung!$E$47:$E$48</c:f>
            </c:numRef>
          </c:xVal>
          <c:yVal>
            <c:numRef>
              <c:f>Berechnung!$F$47:$G$47</c:f>
              <c:numCache>
                <c:formatCode>0</c:formatCode>
                <c:ptCount val="2"/>
                <c:pt idx="0">
                  <c:v>10</c:v>
                </c:pt>
                <c:pt idx="1">
                  <c:v>300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2-DFA1-49F6-BCAB-724B96EC50A0}"/>
            </c:ext>
          </c:extLst>
        </c:ser>
        <c:ser>
          <c:idx val="6"/>
          <c:order val="3"/>
          <c:tx>
            <c:strRef>
              <c:f>Berechnung!$B$12</c:f>
              <c:strCache>
                <c:ptCount val="1"/>
                <c:pt idx="0">
                  <c:v>Mittelwert S(Tmax)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/>
            </c:spPr>
          </c:marker>
          <c:xVal>
            <c:numRef>
              <c:f>Berechnung!$C$6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Berechnung!$C$12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DFA1-49F6-BCAB-724B96EC50A0}"/>
            </c:ext>
          </c:extLst>
        </c:ser>
        <c:ser>
          <c:idx val="8"/>
          <c:order val="4"/>
          <c:tx>
            <c:strRef>
              <c:f>Berechnung!$B$17</c:f>
              <c:strCache>
                <c:ptCount val="1"/>
                <c:pt idx="0">
                  <c:v>Mittelwert S(Tmin)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5"/>
            <c:spPr>
              <a:solidFill>
                <a:schemeClr val="bg1">
                  <a:alpha val="99000"/>
                </a:schemeClr>
              </a:solidFill>
              <a:ln w="9525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/>
            </c:spPr>
          </c:marker>
          <c:xVal>
            <c:numRef>
              <c:f>Berechnung!$C$7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Berechnung!$C$17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DFA1-49F6-BCAB-724B96EC5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595072"/>
        <c:axId val="130417408"/>
      </c:scatterChart>
      <c:valAx>
        <c:axId val="130595072"/>
        <c:scaling>
          <c:orientation val="minMax"/>
          <c:max val="0"/>
          <c:min val="-30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 T [°C]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130417408"/>
        <c:crosses val="autoZero"/>
        <c:crossBetween val="midCat"/>
        <c:majorUnit val="5"/>
        <c:minorUnit val="1"/>
      </c:valAx>
      <c:valAx>
        <c:axId val="130417408"/>
        <c:scaling>
          <c:logBase val="10"/>
          <c:orientation val="minMax"/>
          <c:max val="1000"/>
          <c:min val="1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 rot="-5400000" vert="horz"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Biegekriechsteifigkeit S [MPa]</a:t>
                </a:r>
              </a:p>
            </c:rich>
          </c:tx>
          <c:overlay val="0"/>
        </c:title>
        <c:numFmt formatCode="#,##0" sourceLinked="0"/>
        <c:majorTickMark val="cross"/>
        <c:minorTickMark val="in"/>
        <c:tickLblPos val="nextTo"/>
        <c:spPr>
          <a:ln>
            <a:solidFill>
              <a:schemeClr val="tx1"/>
            </a:solidFill>
          </a:ln>
        </c:spPr>
        <c:crossAx val="130595072"/>
        <c:crossesAt val="-30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egendEntry>
        <c:idx val="0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182785574350442"/>
          <c:y val="0.65278409694851969"/>
          <c:w val="0.22321307867393214"/>
          <c:h val="0.12754728255221864"/>
        </c:manualLayout>
      </c:layout>
      <c:overlay val="0"/>
      <c:spPr>
        <a:solidFill>
          <a:schemeClr val="bg1"/>
        </a:solidFill>
      </c:spPr>
    </c:legend>
    <c:plotVisOnly val="0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48367196006831"/>
          <c:y val="3.6282689405170758E-2"/>
          <c:w val="0.85760806754030949"/>
          <c:h val="0.77951827441997379"/>
        </c:manualLayout>
      </c:layout>
      <c:scatterChart>
        <c:scatterStyle val="smoothMarker"/>
        <c:varyColors val="0"/>
        <c:ser>
          <c:idx val="3"/>
          <c:order val="0"/>
          <c:tx>
            <c:v>m = 0,300</c:v>
          </c:tx>
          <c:spPr>
            <a:ln w="19050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Berechnung!$E$13:$E$43</c:f>
              <c:numCache>
                <c:formatCode>0.0</c:formatCode>
                <c:ptCount val="31"/>
                <c:pt idx="0">
                  <c:v>0</c:v>
                </c:pt>
                <c:pt idx="1">
                  <c:v>-1</c:v>
                </c:pt>
                <c:pt idx="2">
                  <c:v>-2</c:v>
                </c:pt>
                <c:pt idx="3">
                  <c:v>-3</c:v>
                </c:pt>
                <c:pt idx="4">
                  <c:v>-4</c:v>
                </c:pt>
                <c:pt idx="5">
                  <c:v>-5</c:v>
                </c:pt>
                <c:pt idx="6">
                  <c:v>-6</c:v>
                </c:pt>
                <c:pt idx="7">
                  <c:v>-7</c:v>
                </c:pt>
                <c:pt idx="8">
                  <c:v>-8</c:v>
                </c:pt>
                <c:pt idx="9">
                  <c:v>-9</c:v>
                </c:pt>
                <c:pt idx="10">
                  <c:v>-10</c:v>
                </c:pt>
                <c:pt idx="11">
                  <c:v>-11</c:v>
                </c:pt>
                <c:pt idx="12">
                  <c:v>-12</c:v>
                </c:pt>
                <c:pt idx="13">
                  <c:v>-13</c:v>
                </c:pt>
                <c:pt idx="14">
                  <c:v>-14</c:v>
                </c:pt>
                <c:pt idx="15">
                  <c:v>-15</c:v>
                </c:pt>
                <c:pt idx="16">
                  <c:v>-16</c:v>
                </c:pt>
                <c:pt idx="17">
                  <c:v>-17</c:v>
                </c:pt>
                <c:pt idx="18">
                  <c:v>-18</c:v>
                </c:pt>
                <c:pt idx="19">
                  <c:v>-19</c:v>
                </c:pt>
                <c:pt idx="20">
                  <c:v>-20</c:v>
                </c:pt>
                <c:pt idx="21">
                  <c:v>-21</c:v>
                </c:pt>
                <c:pt idx="22">
                  <c:v>-22</c:v>
                </c:pt>
                <c:pt idx="23">
                  <c:v>-23</c:v>
                </c:pt>
                <c:pt idx="24">
                  <c:v>-24</c:v>
                </c:pt>
                <c:pt idx="25">
                  <c:v>-25</c:v>
                </c:pt>
                <c:pt idx="26">
                  <c:v>-26</c:v>
                </c:pt>
                <c:pt idx="27">
                  <c:v>-27</c:v>
                </c:pt>
                <c:pt idx="28">
                  <c:v>-28</c:v>
                </c:pt>
                <c:pt idx="29">
                  <c:v>-29</c:v>
                </c:pt>
                <c:pt idx="30">
                  <c:v>-30</c:v>
                </c:pt>
              </c:numCache>
            </c:numRef>
          </c:xVal>
          <c:yVal>
            <c:numRef>
              <c:f>Berechnung!$H$13:$H$43</c:f>
              <c:numCache>
                <c:formatCode>0.000</c:formatCode>
                <c:ptCount val="31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  <c:pt idx="24">
                  <c:v>0.3</c:v>
                </c:pt>
                <c:pt idx="25">
                  <c:v>0.3</c:v>
                </c:pt>
                <c:pt idx="26">
                  <c:v>0.3</c:v>
                </c:pt>
                <c:pt idx="27">
                  <c:v>0.3</c:v>
                </c:pt>
                <c:pt idx="28">
                  <c:v>0.3</c:v>
                </c:pt>
                <c:pt idx="29">
                  <c:v>0.3</c:v>
                </c:pt>
                <c:pt idx="30">
                  <c:v>0.3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E28-4D4B-81E3-483C56770340}"/>
            </c:ext>
          </c:extLst>
        </c:ser>
        <c:ser>
          <c:idx val="1"/>
          <c:order val="1"/>
          <c:tx>
            <c:strRef>
              <c:f>Berechnung!$I$11</c:f>
              <c:strCache>
                <c:ptCount val="1"/>
                <c:pt idx="0">
                  <c:v>m-Wert m(T)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Berechnung!$E$13:$E$43</c:f>
              <c:numCache>
                <c:formatCode>0.0</c:formatCode>
                <c:ptCount val="31"/>
                <c:pt idx="0">
                  <c:v>0</c:v>
                </c:pt>
                <c:pt idx="1">
                  <c:v>-1</c:v>
                </c:pt>
                <c:pt idx="2">
                  <c:v>-2</c:v>
                </c:pt>
                <c:pt idx="3">
                  <c:v>-3</c:v>
                </c:pt>
                <c:pt idx="4">
                  <c:v>-4</c:v>
                </c:pt>
                <c:pt idx="5">
                  <c:v>-5</c:v>
                </c:pt>
                <c:pt idx="6">
                  <c:v>-6</c:v>
                </c:pt>
                <c:pt idx="7">
                  <c:v>-7</c:v>
                </c:pt>
                <c:pt idx="8">
                  <c:v>-8</c:v>
                </c:pt>
                <c:pt idx="9">
                  <c:v>-9</c:v>
                </c:pt>
                <c:pt idx="10">
                  <c:v>-10</c:v>
                </c:pt>
                <c:pt idx="11">
                  <c:v>-11</c:v>
                </c:pt>
                <c:pt idx="12">
                  <c:v>-12</c:v>
                </c:pt>
                <c:pt idx="13">
                  <c:v>-13</c:v>
                </c:pt>
                <c:pt idx="14">
                  <c:v>-14</c:v>
                </c:pt>
                <c:pt idx="15">
                  <c:v>-15</c:v>
                </c:pt>
                <c:pt idx="16">
                  <c:v>-16</c:v>
                </c:pt>
                <c:pt idx="17">
                  <c:v>-17</c:v>
                </c:pt>
                <c:pt idx="18">
                  <c:v>-18</c:v>
                </c:pt>
                <c:pt idx="19">
                  <c:v>-19</c:v>
                </c:pt>
                <c:pt idx="20">
                  <c:v>-20</c:v>
                </c:pt>
                <c:pt idx="21">
                  <c:v>-21</c:v>
                </c:pt>
                <c:pt idx="22">
                  <c:v>-22</c:v>
                </c:pt>
                <c:pt idx="23">
                  <c:v>-23</c:v>
                </c:pt>
                <c:pt idx="24">
                  <c:v>-24</c:v>
                </c:pt>
                <c:pt idx="25">
                  <c:v>-25</c:v>
                </c:pt>
                <c:pt idx="26">
                  <c:v>-26</c:v>
                </c:pt>
                <c:pt idx="27">
                  <c:v>-27</c:v>
                </c:pt>
                <c:pt idx="28">
                  <c:v>-28</c:v>
                </c:pt>
                <c:pt idx="29">
                  <c:v>-29</c:v>
                </c:pt>
                <c:pt idx="30">
                  <c:v>-30</c:v>
                </c:pt>
              </c:numCache>
            </c:numRef>
          </c:xVal>
          <c:yVal>
            <c:numRef>
              <c:f>Berechnung!$I$13:$I$43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E28-4D4B-81E3-483C56770340}"/>
            </c:ext>
          </c:extLst>
        </c:ser>
        <c:ser>
          <c:idx val="7"/>
          <c:order val="2"/>
          <c:tx>
            <c:strRef>
              <c:f>Berechnung!$B$22</c:f>
              <c:strCache>
                <c:ptCount val="1"/>
                <c:pt idx="0">
                  <c:v>Mittelwert m(Tmax)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5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/>
            </c:spPr>
          </c:marker>
          <c:xVal>
            <c:numRef>
              <c:f>Berechnung!$C$6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Berechnung!$C$22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E28-4D4B-81E3-483C56770340}"/>
            </c:ext>
          </c:extLst>
        </c:ser>
        <c:ser>
          <c:idx val="9"/>
          <c:order val="3"/>
          <c:tx>
            <c:strRef>
              <c:f>Berechnung!$B$27</c:f>
              <c:strCache>
                <c:ptCount val="1"/>
                <c:pt idx="0">
                  <c:v>Mittelwert m(Tmin)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5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/>
            </c:spPr>
          </c:marker>
          <c:xVal>
            <c:numRef>
              <c:f>Berechnung!$C$7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Berechnung!$C$27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E28-4D4B-81E3-483C56770340}"/>
            </c:ext>
          </c:extLst>
        </c:ser>
        <c:ser>
          <c:idx val="11"/>
          <c:order val="4"/>
          <c:tx>
            <c:v>m(S=300MPa)</c:v>
          </c:tx>
          <c:spPr>
            <a:ln w="19050">
              <a:solidFill>
                <a:schemeClr val="tx1"/>
              </a:solidFill>
              <a:prstDash val="solid"/>
              <a:headEnd type="triangle" w="med" len="med"/>
              <a:tailEnd type="none" w="med" len="med"/>
            </a:ln>
          </c:spPr>
          <c:marker>
            <c:symbol val="none"/>
          </c:marker>
          <c:dPt>
            <c:idx val="1"/>
            <c:bubble3D val="0"/>
            <c:spPr>
              <a:ln w="19050">
                <a:solidFill>
                  <a:schemeClr val="tx1"/>
                </a:solidFill>
                <a:prstDash val="solid"/>
                <a:headEnd type="none" w="med" len="med"/>
                <a:tailEnd type="triangle" w="med" len="med"/>
              </a:ln>
            </c:spPr>
            <c:extLst>
              <c:ext xmlns:c16="http://schemas.microsoft.com/office/drawing/2014/chart" uri="{C3380CC4-5D6E-409C-BE32-E72D297353CC}">
                <c16:uniqueId val="{00000010-1E28-4D4B-81E3-483C56770340}"/>
              </c:ext>
            </c:extLst>
          </c:dPt>
          <c:xVal>
            <c:strRef>
              <c:f>Berechnung!$E$53:$E$54</c:f>
              <c:strCache>
                <c:ptCount val="2"/>
                <c:pt idx="1">
                  <c:v>-30,0</c:v>
                </c:pt>
              </c:strCache>
            </c:strRef>
          </c:xVal>
          <c:yVal>
            <c:numRef>
              <c:f>Berechnung!$F$54:$G$54</c:f>
              <c:numCache>
                <c:formatCode>0.000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1E28-4D4B-81E3-483C56770340}"/>
            </c:ext>
          </c:extLst>
        </c:ser>
        <c:ser>
          <c:idx val="5"/>
          <c:order val="5"/>
          <c:tx>
            <c:v>T(m=0,3)</c:v>
          </c:tx>
          <c:spPr>
            <a:ln w="19050">
              <a:solidFill>
                <a:schemeClr val="tx1"/>
              </a:solidFill>
              <a:prstDash val="sysDot"/>
              <a:headEnd type="triangle" w="med" len="med"/>
              <a:tailEnd type="none" w="med" len="med"/>
            </a:ln>
            <a:effectLst/>
          </c:spPr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A-1E28-4D4B-81E3-483C56770340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C-1E28-4D4B-81E3-483C56770340}"/>
              </c:ext>
            </c:extLst>
          </c:dPt>
          <c:xVal>
            <c:numRef>
              <c:f>Berechnung!$E$50:$E$51</c:f>
            </c:numRef>
          </c:xVal>
          <c:yVal>
            <c:numRef>
              <c:f>Berechnung!$F$50:$G$50</c:f>
              <c:numCache>
                <c:formatCode>0.0</c:formatCode>
                <c:ptCount val="2"/>
                <c:pt idx="0">
                  <c:v>0</c:v>
                </c:pt>
                <c:pt idx="1">
                  <c:v>0.3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1E28-4D4B-81E3-483C567703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595072"/>
        <c:axId val="130417408"/>
      </c:scatterChart>
      <c:valAx>
        <c:axId val="130595072"/>
        <c:scaling>
          <c:orientation val="minMax"/>
          <c:max val="0"/>
          <c:min val="-30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 T [°C]</a:t>
                </a:r>
              </a:p>
            </c:rich>
          </c:tx>
          <c:overlay val="0"/>
        </c:title>
        <c:numFmt formatCode="0" sourceLinked="0"/>
        <c:majorTickMark val="cross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130417408"/>
        <c:crosses val="autoZero"/>
        <c:crossBetween val="midCat"/>
        <c:majorUnit val="5"/>
        <c:minorUnit val="1"/>
      </c:valAx>
      <c:valAx>
        <c:axId val="1304174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 rot="-5400000" vert="horz"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m-Wert</a:t>
                </a:r>
                <a:r>
                  <a:rPr lang="en-US" baseline="0">
                    <a:solidFill>
                      <a:sysClr val="windowText" lastClr="000000"/>
                    </a:solidFill>
                  </a:rPr>
                  <a:t> m</a:t>
                </a:r>
                <a:r>
                  <a:rPr lang="en-US">
                    <a:solidFill>
                      <a:sysClr val="windowText" lastClr="000000"/>
                    </a:solidFill>
                  </a:rPr>
                  <a:t> [-]</a:t>
                </a:r>
              </a:p>
            </c:rich>
          </c:tx>
          <c:overlay val="0"/>
        </c:title>
        <c:numFmt formatCode="0.000" sourceLinked="1"/>
        <c:majorTickMark val="cross"/>
        <c:minorTickMark val="in"/>
        <c:tickLblPos val="nextTo"/>
        <c:spPr>
          <a:ln>
            <a:solidFill>
              <a:schemeClr val="tx1"/>
            </a:solidFill>
          </a:ln>
        </c:spPr>
        <c:crossAx val="130595072"/>
        <c:crossesAt val="-30"/>
        <c:crossBetween val="midCat"/>
        <c:majorUnit val="0.2"/>
        <c:minorUnit val="0.1"/>
      </c:valAx>
      <c:spPr>
        <a:ln>
          <a:solidFill>
            <a:sysClr val="windowText" lastClr="000000"/>
          </a:solidFill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2238324889015882"/>
          <c:y val="5.9252912313513192E-2"/>
          <c:w val="0.22095962059809462"/>
          <c:h val="0.18859797522713911"/>
        </c:manualLayout>
      </c:layout>
      <c:overlay val="0"/>
      <c:spPr>
        <a:solidFill>
          <a:schemeClr val="bg1"/>
        </a:solidFill>
      </c:spPr>
    </c:legend>
    <c:plotVisOnly val="0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</xdr:colOff>
      <xdr:row>36</xdr:row>
      <xdr:rowOff>84668</xdr:rowOff>
    </xdr:from>
    <xdr:to>
      <xdr:col>2</xdr:col>
      <xdr:colOff>768300</xdr:colOff>
      <xdr:row>38</xdr:row>
      <xdr:rowOff>137970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7349EA2-F170-8BCA-CD55-CD7C90AE4D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6536268"/>
          <a:ext cx="4464000" cy="408902"/>
        </a:xfrm>
        <a:prstGeom prst="rect">
          <a:avLst/>
        </a:prstGeom>
      </xdr:spPr>
    </xdr:pic>
    <xdr:clientData/>
  </xdr:twoCellAnchor>
  <xdr:twoCellAnchor editAs="oneCell">
    <xdr:from>
      <xdr:col>1</xdr:col>
      <xdr:colOff>16934</xdr:colOff>
      <xdr:row>47</xdr:row>
      <xdr:rowOff>55034</xdr:rowOff>
    </xdr:from>
    <xdr:to>
      <xdr:col>3</xdr:col>
      <xdr:colOff>1009</xdr:colOff>
      <xdr:row>49</xdr:row>
      <xdr:rowOff>64626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42971A6F-BD11-CB72-2733-923451F5D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0934" y="7751234"/>
          <a:ext cx="4464000" cy="365192"/>
        </a:xfrm>
        <a:prstGeom prst="rect">
          <a:avLst/>
        </a:prstGeom>
      </xdr:spPr>
    </xdr:pic>
    <xdr:clientData/>
  </xdr:twoCellAnchor>
  <xdr:twoCellAnchor editAs="oneCell">
    <xdr:from>
      <xdr:col>1</xdr:col>
      <xdr:colOff>46569</xdr:colOff>
      <xdr:row>57</xdr:row>
      <xdr:rowOff>127013</xdr:rowOff>
    </xdr:from>
    <xdr:to>
      <xdr:col>1</xdr:col>
      <xdr:colOff>3608916</xdr:colOff>
      <xdr:row>59</xdr:row>
      <xdr:rowOff>56108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D8BE5DE8-0D46-034D-597F-E73ADE63C2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00569" y="9956813"/>
          <a:ext cx="3657597" cy="2846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135677</xdr:colOff>
      <xdr:row>15</xdr:row>
      <xdr:rowOff>125519</xdr:rowOff>
    </xdr:from>
    <xdr:to>
      <xdr:col>16</xdr:col>
      <xdr:colOff>676275</xdr:colOff>
      <xdr:row>29</xdr:row>
      <xdr:rowOff>153099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17A11D8F-58E9-499C-B076-57C1FE8C49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116199</xdr:colOff>
      <xdr:row>29</xdr:row>
      <xdr:rowOff>176734</xdr:rowOff>
    </xdr:from>
    <xdr:to>
      <xdr:col>16</xdr:col>
      <xdr:colOff>695325</xdr:colOff>
      <xdr:row>44</xdr:row>
      <xdr:rowOff>8734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FB80EBC2-98EC-4A64-AF55-BD8C7FB2B9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FGSV-Farbe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A0E1"/>
      </a:accent1>
      <a:accent2>
        <a:srgbClr val="0069B4"/>
      </a:accent2>
      <a:accent3>
        <a:srgbClr val="C32323"/>
      </a:accent3>
      <a:accent4>
        <a:srgbClr val="D78723"/>
      </a:accent4>
      <a:accent5>
        <a:srgbClr val="F0DC00"/>
      </a:accent5>
      <a:accent6>
        <a:srgbClr val="92D050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showGridLines="0" tabSelected="1" zoomScaleNormal="100" workbookViewId="0">
      <selection activeCell="B10" sqref="B10"/>
    </sheetView>
  </sheetViews>
  <sheetFormatPr baseColWidth="10" defaultColWidth="0" defaultRowHeight="14.4" zeroHeight="1" x14ac:dyDescent="0.3"/>
  <cols>
    <col min="1" max="1" width="2.6640625" customWidth="1"/>
    <col min="2" max="2" width="15.6640625" customWidth="1"/>
    <col min="3" max="3" width="18.6640625" customWidth="1"/>
    <col min="4" max="4" width="12.6640625" customWidth="1"/>
    <col min="5" max="5" width="2.6640625" customWidth="1"/>
    <col min="6" max="6" width="15.6640625" customWidth="1"/>
    <col min="7" max="7" width="18.6640625" customWidth="1"/>
    <col min="8" max="8" width="12.6640625" customWidth="1"/>
    <col min="9" max="9" width="2.6640625" customWidth="1"/>
    <col min="10" max="10" width="41.6640625" style="85" customWidth="1"/>
    <col min="11" max="11" width="37.33203125" style="85" customWidth="1"/>
    <col min="12" max="12" width="2.6640625" customWidth="1"/>
    <col min="13" max="16384" width="11.44140625" hidden="1"/>
  </cols>
  <sheetData>
    <row r="1" spans="2:11" x14ac:dyDescent="0.3"/>
    <row r="2" spans="2:11" ht="18" x14ac:dyDescent="0.3">
      <c r="B2" s="86" t="s">
        <v>23</v>
      </c>
      <c r="C2" s="86"/>
      <c r="D2" s="86"/>
      <c r="E2" s="86"/>
      <c r="F2" s="86"/>
      <c r="G2" s="86"/>
      <c r="H2" s="86"/>
      <c r="I2" s="86"/>
    </row>
    <row r="3" spans="2:11" ht="18" x14ac:dyDescent="0.3">
      <c r="B3" s="98" t="s">
        <v>110</v>
      </c>
      <c r="C3" s="86"/>
      <c r="D3" s="86"/>
      <c r="E3" s="86"/>
      <c r="F3" s="86"/>
      <c r="G3" s="86"/>
      <c r="H3" s="86"/>
      <c r="I3" s="86"/>
    </row>
    <row r="4" spans="2:11" x14ac:dyDescent="0.3"/>
    <row r="5" spans="2:11" ht="18" x14ac:dyDescent="0.35">
      <c r="B5" s="87" t="s">
        <v>9</v>
      </c>
      <c r="C5" s="88"/>
      <c r="D5" s="88"/>
      <c r="J5" s="89" t="s">
        <v>8</v>
      </c>
    </row>
    <row r="6" spans="2:11" x14ac:dyDescent="0.3">
      <c r="B6" s="90" t="s">
        <v>82</v>
      </c>
      <c r="C6" s="91"/>
      <c r="D6" s="91"/>
      <c r="F6" s="92" t="s">
        <v>84</v>
      </c>
    </row>
    <row r="7" spans="2:11" x14ac:dyDescent="0.3">
      <c r="B7" s="4" t="s">
        <v>30</v>
      </c>
      <c r="C7" s="4" t="s">
        <v>25</v>
      </c>
      <c r="D7" s="4" t="s">
        <v>27</v>
      </c>
      <c r="E7" s="72"/>
      <c r="F7" s="4" t="s">
        <v>30</v>
      </c>
      <c r="G7" s="4" t="s">
        <v>25</v>
      </c>
      <c r="H7" s="4" t="s">
        <v>27</v>
      </c>
      <c r="J7" s="85" t="s">
        <v>10</v>
      </c>
    </row>
    <row r="8" spans="2:11" ht="14.7" customHeight="1" x14ac:dyDescent="0.3">
      <c r="B8" s="5" t="s">
        <v>28</v>
      </c>
      <c r="C8" s="5" t="s">
        <v>42</v>
      </c>
      <c r="D8" s="5" t="s">
        <v>46</v>
      </c>
      <c r="E8" s="72"/>
      <c r="F8" s="5" t="s">
        <v>29</v>
      </c>
      <c r="G8" s="5" t="s">
        <v>44</v>
      </c>
      <c r="H8" s="5" t="s">
        <v>48</v>
      </c>
      <c r="J8" s="102"/>
      <c r="K8" s="102"/>
    </row>
    <row r="9" spans="2:11" x14ac:dyDescent="0.3">
      <c r="B9" s="93" t="s">
        <v>2</v>
      </c>
      <c r="C9" s="93" t="s">
        <v>26</v>
      </c>
      <c r="D9" s="93" t="s">
        <v>3</v>
      </c>
      <c r="E9" s="94"/>
      <c r="F9" s="93" t="s">
        <v>2</v>
      </c>
      <c r="G9" s="93" t="s">
        <v>26</v>
      </c>
      <c r="H9" s="93" t="s">
        <v>3</v>
      </c>
      <c r="J9" s="102"/>
      <c r="K9" s="102"/>
    </row>
    <row r="10" spans="2:11" x14ac:dyDescent="0.3">
      <c r="B10" s="100"/>
      <c r="C10" s="101"/>
      <c r="D10" s="99"/>
      <c r="E10" s="94"/>
      <c r="F10" s="100"/>
      <c r="G10" s="101"/>
      <c r="H10" s="99"/>
      <c r="J10" s="102"/>
      <c r="K10" s="102"/>
    </row>
    <row r="11" spans="2:11" x14ac:dyDescent="0.3">
      <c r="B11" s="95"/>
      <c r="C11" s="95"/>
      <c r="D11" s="95"/>
      <c r="E11" s="94"/>
      <c r="F11" s="95"/>
      <c r="G11" s="95"/>
      <c r="H11" s="95"/>
    </row>
    <row r="12" spans="2:11" x14ac:dyDescent="0.3">
      <c r="B12" s="90" t="s">
        <v>83</v>
      </c>
      <c r="C12" s="91"/>
      <c r="D12" s="91"/>
      <c r="F12" s="92" t="s">
        <v>85</v>
      </c>
      <c r="J12" s="85" t="s">
        <v>11</v>
      </c>
      <c r="K12" s="71"/>
    </row>
    <row r="13" spans="2:11" x14ac:dyDescent="0.3">
      <c r="B13" s="4" t="s">
        <v>30</v>
      </c>
      <c r="C13" s="4" t="s">
        <v>25</v>
      </c>
      <c r="D13" s="4" t="s">
        <v>27</v>
      </c>
      <c r="E13" s="72"/>
      <c r="F13" s="4" t="s">
        <v>30</v>
      </c>
      <c r="G13" s="4" t="s">
        <v>25</v>
      </c>
      <c r="H13" s="4" t="s">
        <v>27</v>
      </c>
      <c r="K13" s="96"/>
    </row>
    <row r="14" spans="2:11" x14ac:dyDescent="0.3">
      <c r="B14" s="5" t="s">
        <v>28</v>
      </c>
      <c r="C14" s="5" t="s">
        <v>43</v>
      </c>
      <c r="D14" s="5" t="s">
        <v>47</v>
      </c>
      <c r="E14" s="72"/>
      <c r="F14" s="5" t="s">
        <v>29</v>
      </c>
      <c r="G14" s="5" t="s">
        <v>45</v>
      </c>
      <c r="H14" s="5" t="s">
        <v>49</v>
      </c>
      <c r="J14" s="85" t="s">
        <v>12</v>
      </c>
      <c r="K14" s="71"/>
    </row>
    <row r="15" spans="2:11" x14ac:dyDescent="0.3">
      <c r="B15" s="93" t="s">
        <v>2</v>
      </c>
      <c r="C15" s="93" t="s">
        <v>26</v>
      </c>
      <c r="D15" s="93" t="s">
        <v>3</v>
      </c>
      <c r="E15" s="94"/>
      <c r="F15" s="93" t="s">
        <v>2</v>
      </c>
      <c r="G15" s="93" t="s">
        <v>26</v>
      </c>
      <c r="H15" s="93" t="s">
        <v>3</v>
      </c>
      <c r="K15" s="96"/>
    </row>
    <row r="16" spans="2:11" x14ac:dyDescent="0.3">
      <c r="B16" s="100" t="str">
        <f>IF(C16="","",B10)</f>
        <v/>
      </c>
      <c r="C16" s="101"/>
      <c r="D16" s="99"/>
      <c r="E16" s="94"/>
      <c r="F16" s="100" t="str">
        <f>IF(G16="","",F10)</f>
        <v/>
      </c>
      <c r="G16" s="101"/>
      <c r="H16" s="99"/>
      <c r="J16" s="85" t="s">
        <v>22</v>
      </c>
      <c r="K16" s="71"/>
    </row>
    <row r="17" spans="10:11" x14ac:dyDescent="0.3">
      <c r="K17" s="96"/>
    </row>
    <row r="18" spans="10:11" x14ac:dyDescent="0.3">
      <c r="J18" s="85" t="s">
        <v>17</v>
      </c>
      <c r="K18" s="71"/>
    </row>
    <row r="19" spans="10:11" x14ac:dyDescent="0.3">
      <c r="K19" s="96"/>
    </row>
    <row r="20" spans="10:11" x14ac:dyDescent="0.3">
      <c r="J20" s="85" t="s">
        <v>6</v>
      </c>
      <c r="K20" s="71"/>
    </row>
    <row r="21" spans="10:11" x14ac:dyDescent="0.3">
      <c r="K21" s="96"/>
    </row>
    <row r="22" spans="10:11" x14ac:dyDescent="0.3">
      <c r="J22" s="85" t="s">
        <v>19</v>
      </c>
      <c r="K22" s="71"/>
    </row>
    <row r="23" spans="10:11" x14ac:dyDescent="0.3">
      <c r="J23" s="97" t="s">
        <v>20</v>
      </c>
      <c r="K23" s="96"/>
    </row>
    <row r="24" spans="10:11" x14ac:dyDescent="0.3">
      <c r="J24" s="85" t="s">
        <v>15</v>
      </c>
      <c r="K24" s="71"/>
    </row>
    <row r="25" spans="10:11" x14ac:dyDescent="0.3">
      <c r="K25" s="96"/>
    </row>
    <row r="26" spans="10:11" x14ac:dyDescent="0.3">
      <c r="J26" s="85" t="s">
        <v>31</v>
      </c>
      <c r="K26" s="71"/>
    </row>
    <row r="27" spans="10:11" x14ac:dyDescent="0.3">
      <c r="K27" s="96"/>
    </row>
    <row r="28" spans="10:11" x14ac:dyDescent="0.3">
      <c r="J28" s="85" t="s">
        <v>32</v>
      </c>
      <c r="K28" s="71"/>
    </row>
    <row r="29" spans="10:11" x14ac:dyDescent="0.3">
      <c r="K29" s="96"/>
    </row>
  </sheetData>
  <sheetProtection sheet="1" selectLockedCells="1"/>
  <protectedRanges>
    <protectedRange sqref="C2:C3" name="Projekt"/>
  </protectedRanges>
  <mergeCells count="3">
    <mergeCell ref="J8:K8"/>
    <mergeCell ref="J9:K9"/>
    <mergeCell ref="J10:K10"/>
  </mergeCells>
  <conditionalFormatting sqref="B10:D10">
    <cfRule type="expression" dxfId="17" priority="4">
      <formula>ISBLANK(B10)</formula>
    </cfRule>
  </conditionalFormatting>
  <conditionalFormatting sqref="B16:D16">
    <cfRule type="expression" dxfId="16" priority="3">
      <formula>ISBLANK(B16)</formula>
    </cfRule>
  </conditionalFormatting>
  <conditionalFormatting sqref="F10:H10">
    <cfRule type="expression" dxfId="15" priority="2">
      <formula>ISBLANK(F10)</formula>
    </cfRule>
  </conditionalFormatting>
  <conditionalFormatting sqref="F16:H16">
    <cfRule type="expression" dxfId="14" priority="1">
      <formula>ISBLANK(F16)</formula>
    </cfRule>
  </conditionalFormatting>
  <conditionalFormatting sqref="J8:J10">
    <cfRule type="expression" dxfId="13" priority="7">
      <formula>ISBLANK(J8)</formula>
    </cfRule>
  </conditionalFormatting>
  <conditionalFormatting sqref="K12">
    <cfRule type="expression" dxfId="12" priority="12">
      <formula>ISBLANK(K12)</formula>
    </cfRule>
  </conditionalFormatting>
  <conditionalFormatting sqref="K14">
    <cfRule type="expression" dxfId="11" priority="13">
      <formula>ISBLANK(K14)</formula>
    </cfRule>
  </conditionalFormatting>
  <conditionalFormatting sqref="K16">
    <cfRule type="expression" dxfId="10" priority="11">
      <formula>ISBLANK(K16)</formula>
    </cfRule>
  </conditionalFormatting>
  <conditionalFormatting sqref="K18">
    <cfRule type="expression" dxfId="9" priority="19">
      <formula>ISBLANK(K18)</formula>
    </cfRule>
  </conditionalFormatting>
  <conditionalFormatting sqref="K20">
    <cfRule type="expression" dxfId="8" priority="18">
      <formula>ISBLANK(K20)</formula>
    </cfRule>
  </conditionalFormatting>
  <conditionalFormatting sqref="K22">
    <cfRule type="expression" dxfId="7" priority="33">
      <formula>ISBLANK(K22)</formula>
    </cfRule>
  </conditionalFormatting>
  <conditionalFormatting sqref="K24">
    <cfRule type="expression" dxfId="6" priority="20">
      <formula>ISBLANK(K24)</formula>
    </cfRule>
  </conditionalFormatting>
  <conditionalFormatting sqref="K26">
    <cfRule type="expression" dxfId="5" priority="17">
      <formula>ISBLANK(K26)</formula>
    </cfRule>
  </conditionalFormatting>
  <conditionalFormatting sqref="K28">
    <cfRule type="expression" dxfId="4" priority="16">
      <formula>ISBLANK(K28)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BF1D7-22F1-47E9-9070-431B96A02E3D}">
  <dimension ref="A1:J74"/>
  <sheetViews>
    <sheetView showGridLines="0" zoomScaleNormal="100" workbookViewId="0">
      <selection activeCell="B2" sqref="B2"/>
    </sheetView>
  </sheetViews>
  <sheetFormatPr baseColWidth="10" defaultColWidth="0" defaultRowHeight="14.4" zeroHeight="1" x14ac:dyDescent="0.3"/>
  <cols>
    <col min="1" max="1" width="2.6640625" customWidth="1"/>
    <col min="2" max="2" width="54.109375" customWidth="1"/>
    <col min="3" max="3" width="11.5546875" customWidth="1"/>
    <col min="4" max="4" width="2.6640625" customWidth="1"/>
    <col min="5" max="5" width="12.6640625" customWidth="1"/>
    <col min="6" max="7" width="24.6640625" customWidth="1"/>
    <col min="8" max="9" width="16.6640625" customWidth="1"/>
    <col min="10" max="10" width="2.6640625" customWidth="1"/>
    <col min="11" max="16384" width="11.5546875" hidden="1"/>
  </cols>
  <sheetData>
    <row r="1" spans="2:9" x14ac:dyDescent="0.3"/>
    <row r="2" spans="2:9" ht="18" x14ac:dyDescent="0.35">
      <c r="B2" s="84" t="str">
        <f>Prüfbericht!A2</f>
        <v>Prüfung im Biegebalkenrheometer (BBR)</v>
      </c>
    </row>
    <row r="3" spans="2:9" ht="15.6" x14ac:dyDescent="0.3">
      <c r="B3" s="83" t="str">
        <f>Prüfbericht!A3</f>
        <v>Bestimmung des Verformungsverhaltens von Bitumen und 
bitumenhaltigen Bindemitteln im BBR (Stand 1/2025)</v>
      </c>
    </row>
    <row r="4" spans="2:9" x14ac:dyDescent="0.3"/>
    <row r="5" spans="2:9" ht="18" x14ac:dyDescent="0.35">
      <c r="B5" s="7" t="s">
        <v>33</v>
      </c>
      <c r="E5" s="7" t="s">
        <v>4</v>
      </c>
    </row>
    <row r="6" spans="2:9" x14ac:dyDescent="0.3">
      <c r="B6" s="8" t="s">
        <v>50</v>
      </c>
      <c r="C6" s="9">
        <f>MAX(Daten!B10,Daten!F10)</f>
        <v>0</v>
      </c>
      <c r="E6" s="8" t="s">
        <v>60</v>
      </c>
      <c r="F6" s="8"/>
      <c r="G6" s="9" t="str">
        <f>IFERROR(-(MROUND(-C40,0.2)),"")</f>
        <v/>
      </c>
    </row>
    <row r="7" spans="2:9" x14ac:dyDescent="0.3">
      <c r="B7" s="8" t="s">
        <v>51</v>
      </c>
      <c r="C7" s="9">
        <f>MIN(Daten!B10,Daten!F10)</f>
        <v>0</v>
      </c>
      <c r="E7" s="8" t="s">
        <v>61</v>
      </c>
      <c r="F7" s="8"/>
      <c r="G7" s="10" t="str">
        <f>IFERROR(C51,"")</f>
        <v/>
      </c>
    </row>
    <row r="8" spans="2:9" x14ac:dyDescent="0.3">
      <c r="B8" s="8" t="s">
        <v>98</v>
      </c>
      <c r="C8" s="11" t="str">
        <f>IF(ABS(C6-C7)&lt;=6,IF((C6=C7),"Fehler!","ok"),"Fehler!")</f>
        <v>Fehler!</v>
      </c>
      <c r="E8" s="8" t="s">
        <v>62</v>
      </c>
      <c r="F8" s="8"/>
      <c r="G8" s="9" t="str">
        <f>IFERROR(-(MROUND(-C61,0.2)),"")</f>
        <v/>
      </c>
    </row>
    <row r="9" spans="2:9" ht="14.4" customHeight="1" x14ac:dyDescent="0.3">
      <c r="B9" s="8" t="s">
        <v>52</v>
      </c>
      <c r="C9" s="11" t="e">
        <f>IF(OR(AND(C12&lt;300,C17&lt;300),AND(C12&gt;300,C17&gt;300)),"Fehler!","ok")</f>
        <v>#DIV/0!</v>
      </c>
      <c r="E9" s="103" t="s">
        <v>5</v>
      </c>
      <c r="F9" s="103"/>
      <c r="G9" s="103"/>
    </row>
    <row r="10" spans="2:9" x14ac:dyDescent="0.3">
      <c r="B10" s="8" t="s">
        <v>86</v>
      </c>
      <c r="C10" s="12" t="str">
        <f>IF(Daten!B10&gt;=Daten!F10,IF(Daten!C10="","",Daten!C10),IF(Daten!G10="","",Daten!G10))</f>
        <v/>
      </c>
      <c r="E10" s="104"/>
      <c r="F10" s="104"/>
      <c r="G10" s="104"/>
    </row>
    <row r="11" spans="2:9" x14ac:dyDescent="0.3">
      <c r="B11" s="8" t="s">
        <v>87</v>
      </c>
      <c r="C11" s="12" t="str">
        <f>IF(Daten!B16&gt;=Daten!F16,IF(Daten!C16="","",Daten!C16),IF(Daten!G16="","",Daten!G16))</f>
        <v/>
      </c>
      <c r="E11" s="4" t="s">
        <v>57</v>
      </c>
      <c r="F11" s="4" t="s">
        <v>79</v>
      </c>
      <c r="G11" s="4" t="s">
        <v>58</v>
      </c>
      <c r="H11" s="4" t="s">
        <v>80</v>
      </c>
      <c r="I11" s="4" t="s">
        <v>59</v>
      </c>
    </row>
    <row r="12" spans="2:9" x14ac:dyDescent="0.3">
      <c r="B12" s="8" t="s">
        <v>53</v>
      </c>
      <c r="C12" s="12" t="e">
        <f>AVERAGE(C10:C11)</f>
        <v>#DIV/0!</v>
      </c>
      <c r="E12" s="5" t="s">
        <v>2</v>
      </c>
      <c r="F12" s="5" t="s">
        <v>26</v>
      </c>
      <c r="G12" s="5" t="s">
        <v>26</v>
      </c>
      <c r="H12" s="5" t="s">
        <v>3</v>
      </c>
      <c r="I12" s="5" t="s">
        <v>3</v>
      </c>
    </row>
    <row r="13" spans="2:9" x14ac:dyDescent="0.3">
      <c r="B13" s="8" t="s">
        <v>34</v>
      </c>
      <c r="C13" s="13" t="e">
        <f>0.09*C12</f>
        <v>#DIV/0!</v>
      </c>
      <c r="E13" s="9">
        <v>0</v>
      </c>
      <c r="F13" s="14">
        <v>300</v>
      </c>
      <c r="G13" s="14" t="e">
        <f>10^($C$70*E13+$C$71)</f>
        <v>#DIV/0!</v>
      </c>
      <c r="H13" s="10">
        <v>0.3</v>
      </c>
      <c r="I13" s="10" t="e">
        <f>$C$72*E13+$C$73</f>
        <v>#DIV/0!</v>
      </c>
    </row>
    <row r="14" spans="2:9" x14ac:dyDescent="0.3">
      <c r="B14" s="8" t="s">
        <v>88</v>
      </c>
      <c r="C14" s="11" t="str">
        <f>IFERROR(IF(ABS(C10-C11)&lt;=C13,"ok","Fehler!"),"Fehler!")</f>
        <v>Fehler!</v>
      </c>
      <c r="E14" s="9">
        <f>E13-1</f>
        <v>-1</v>
      </c>
      <c r="F14" s="14">
        <f>F13</f>
        <v>300</v>
      </c>
      <c r="G14" s="14" t="e">
        <f t="shared" ref="G14:G43" si="0">10^($C$70*E14+$C$71)</f>
        <v>#DIV/0!</v>
      </c>
      <c r="H14" s="10">
        <f>H13</f>
        <v>0.3</v>
      </c>
      <c r="I14" s="10" t="e">
        <f t="shared" ref="I14:I43" si="1">$C$72*E14+$C$73</f>
        <v>#DIV/0!</v>
      </c>
    </row>
    <row r="15" spans="2:9" x14ac:dyDescent="0.3">
      <c r="B15" s="8" t="s">
        <v>89</v>
      </c>
      <c r="C15" s="12" t="str">
        <f>IF(Daten!B10&lt;=Daten!F10,IF(Daten!C10="","",Daten!C10),IF(Daten!G10="","",Daten!G10))</f>
        <v/>
      </c>
      <c r="E15" s="9">
        <f t="shared" ref="E15:E43" si="2">E14-1</f>
        <v>-2</v>
      </c>
      <c r="F15" s="14">
        <f t="shared" ref="F15:F43" si="3">F14</f>
        <v>300</v>
      </c>
      <c r="G15" s="14" t="e">
        <f t="shared" si="0"/>
        <v>#DIV/0!</v>
      </c>
      <c r="H15" s="10">
        <f t="shared" ref="H15:H43" si="4">H14</f>
        <v>0.3</v>
      </c>
      <c r="I15" s="10" t="e">
        <f t="shared" si="1"/>
        <v>#DIV/0!</v>
      </c>
    </row>
    <row r="16" spans="2:9" x14ac:dyDescent="0.3">
      <c r="B16" s="8" t="s">
        <v>90</v>
      </c>
      <c r="C16" s="12" t="str">
        <f>IF(Daten!B16&lt;=Daten!F16,IF(Daten!C16="","",Daten!C16),IF(Daten!G16="","",Daten!G16))</f>
        <v/>
      </c>
      <c r="E16" s="9">
        <f t="shared" si="2"/>
        <v>-3</v>
      </c>
      <c r="F16" s="14">
        <f t="shared" si="3"/>
        <v>300</v>
      </c>
      <c r="G16" s="14" t="e">
        <f t="shared" si="0"/>
        <v>#DIV/0!</v>
      </c>
      <c r="H16" s="10">
        <f t="shared" si="4"/>
        <v>0.3</v>
      </c>
      <c r="I16" s="10" t="e">
        <f t="shared" si="1"/>
        <v>#DIV/0!</v>
      </c>
    </row>
    <row r="17" spans="2:9" x14ac:dyDescent="0.3">
      <c r="B17" s="8" t="s">
        <v>54</v>
      </c>
      <c r="C17" s="12" t="e">
        <f>AVERAGE(C15:C16)</f>
        <v>#DIV/0!</v>
      </c>
      <c r="E17" s="9">
        <f t="shared" si="2"/>
        <v>-4</v>
      </c>
      <c r="F17" s="14">
        <f t="shared" si="3"/>
        <v>300</v>
      </c>
      <c r="G17" s="14" t="e">
        <f t="shared" si="0"/>
        <v>#DIV/0!</v>
      </c>
      <c r="H17" s="10">
        <f t="shared" si="4"/>
        <v>0.3</v>
      </c>
      <c r="I17" s="10" t="e">
        <f t="shared" si="1"/>
        <v>#DIV/0!</v>
      </c>
    </row>
    <row r="18" spans="2:9" x14ac:dyDescent="0.3">
      <c r="B18" s="8" t="s">
        <v>34</v>
      </c>
      <c r="C18" s="13" t="e">
        <f>0.09*C17</f>
        <v>#DIV/0!</v>
      </c>
      <c r="E18" s="9">
        <f t="shared" si="2"/>
        <v>-5</v>
      </c>
      <c r="F18" s="14">
        <f t="shared" si="3"/>
        <v>300</v>
      </c>
      <c r="G18" s="14" t="e">
        <f t="shared" si="0"/>
        <v>#DIV/0!</v>
      </c>
      <c r="H18" s="10">
        <f t="shared" si="4"/>
        <v>0.3</v>
      </c>
      <c r="I18" s="10" t="e">
        <f t="shared" si="1"/>
        <v>#DIV/0!</v>
      </c>
    </row>
    <row r="19" spans="2:9" x14ac:dyDescent="0.3">
      <c r="B19" s="8" t="s">
        <v>91</v>
      </c>
      <c r="C19" s="11" t="str">
        <f>IFERROR(IF(ABS(C15-C16)&lt;=C18,"ok","Fehler!"),"Fehler!")</f>
        <v>Fehler!</v>
      </c>
      <c r="E19" s="9">
        <f t="shared" si="2"/>
        <v>-6</v>
      </c>
      <c r="F19" s="14">
        <f t="shared" si="3"/>
        <v>300</v>
      </c>
      <c r="G19" s="14" t="e">
        <f t="shared" si="0"/>
        <v>#DIV/0!</v>
      </c>
      <c r="H19" s="10">
        <f t="shared" si="4"/>
        <v>0.3</v>
      </c>
      <c r="I19" s="10" t="e">
        <f t="shared" si="1"/>
        <v>#DIV/0!</v>
      </c>
    </row>
    <row r="20" spans="2:9" x14ac:dyDescent="0.3">
      <c r="B20" s="8" t="s">
        <v>92</v>
      </c>
      <c r="C20" s="15" t="str">
        <f>IF(Daten!B10&gt;=Daten!F10,IF(Daten!D10="","",Daten!D10),IF(Daten!H10="","",Daten!H10))</f>
        <v/>
      </c>
      <c r="E20" s="9">
        <f t="shared" si="2"/>
        <v>-7</v>
      </c>
      <c r="F20" s="14">
        <f t="shared" si="3"/>
        <v>300</v>
      </c>
      <c r="G20" s="14" t="e">
        <f t="shared" si="0"/>
        <v>#DIV/0!</v>
      </c>
      <c r="H20" s="10">
        <f t="shared" si="4"/>
        <v>0.3</v>
      </c>
      <c r="I20" s="10" t="e">
        <f t="shared" si="1"/>
        <v>#DIV/0!</v>
      </c>
    </row>
    <row r="21" spans="2:9" x14ac:dyDescent="0.3">
      <c r="B21" s="8" t="s">
        <v>93</v>
      </c>
      <c r="C21" s="15" t="str">
        <f>IF(Daten!B16&gt;=Daten!F16,IF(Daten!D16="","",Daten!D16),IF(Daten!H16="","",Daten!H16))</f>
        <v/>
      </c>
      <c r="E21" s="9">
        <f t="shared" si="2"/>
        <v>-8</v>
      </c>
      <c r="F21" s="14">
        <f t="shared" si="3"/>
        <v>300</v>
      </c>
      <c r="G21" s="14" t="e">
        <f t="shared" si="0"/>
        <v>#DIV/0!</v>
      </c>
      <c r="H21" s="10">
        <f t="shared" si="4"/>
        <v>0.3</v>
      </c>
      <c r="I21" s="10" t="e">
        <f t="shared" si="1"/>
        <v>#DIV/0!</v>
      </c>
    </row>
    <row r="22" spans="2:9" x14ac:dyDescent="0.3">
      <c r="B22" s="8" t="s">
        <v>55</v>
      </c>
      <c r="C22" s="15" t="e">
        <f>AVERAGE(C20:C21)</f>
        <v>#DIV/0!</v>
      </c>
      <c r="E22" s="9">
        <f t="shared" si="2"/>
        <v>-9</v>
      </c>
      <c r="F22" s="14">
        <f t="shared" si="3"/>
        <v>300</v>
      </c>
      <c r="G22" s="14" t="e">
        <f t="shared" si="0"/>
        <v>#DIV/0!</v>
      </c>
      <c r="H22" s="10">
        <f t="shared" si="4"/>
        <v>0.3</v>
      </c>
      <c r="I22" s="10" t="e">
        <f t="shared" si="1"/>
        <v>#DIV/0!</v>
      </c>
    </row>
    <row r="23" spans="2:9" x14ac:dyDescent="0.3">
      <c r="B23" s="8" t="s">
        <v>35</v>
      </c>
      <c r="C23" s="15" t="e">
        <f>0.04*C22</f>
        <v>#DIV/0!</v>
      </c>
      <c r="E23" s="9">
        <f t="shared" si="2"/>
        <v>-10</v>
      </c>
      <c r="F23" s="14">
        <f t="shared" si="3"/>
        <v>300</v>
      </c>
      <c r="G23" s="14" t="e">
        <f t="shared" si="0"/>
        <v>#DIV/0!</v>
      </c>
      <c r="H23" s="10">
        <f t="shared" si="4"/>
        <v>0.3</v>
      </c>
      <c r="I23" s="10" t="e">
        <f t="shared" si="1"/>
        <v>#DIV/0!</v>
      </c>
    </row>
    <row r="24" spans="2:9" x14ac:dyDescent="0.3">
      <c r="B24" s="8" t="s">
        <v>94</v>
      </c>
      <c r="C24" s="11" t="str">
        <f>IFERROR(IF(ABS(C20-C21)&lt;=C23,"ok","Fehler!"),"Fehler!")</f>
        <v>Fehler!</v>
      </c>
      <c r="E24" s="9">
        <f t="shared" si="2"/>
        <v>-11</v>
      </c>
      <c r="F24" s="14">
        <f t="shared" si="3"/>
        <v>300</v>
      </c>
      <c r="G24" s="14" t="e">
        <f t="shared" si="0"/>
        <v>#DIV/0!</v>
      </c>
      <c r="H24" s="10">
        <f t="shared" si="4"/>
        <v>0.3</v>
      </c>
      <c r="I24" s="10" t="e">
        <f t="shared" si="1"/>
        <v>#DIV/0!</v>
      </c>
    </row>
    <row r="25" spans="2:9" x14ac:dyDescent="0.3">
      <c r="B25" s="8" t="s">
        <v>95</v>
      </c>
      <c r="C25" s="15" t="str">
        <f>IF(Daten!B10&lt;=Daten!F10,IF(Daten!D10="","",Daten!D10),IF(Daten!H10="","",Daten!H10))</f>
        <v/>
      </c>
      <c r="E25" s="9">
        <f t="shared" si="2"/>
        <v>-12</v>
      </c>
      <c r="F25" s="14">
        <f t="shared" si="3"/>
        <v>300</v>
      </c>
      <c r="G25" s="14" t="e">
        <f t="shared" si="0"/>
        <v>#DIV/0!</v>
      </c>
      <c r="H25" s="10">
        <f t="shared" si="4"/>
        <v>0.3</v>
      </c>
      <c r="I25" s="10" t="e">
        <f t="shared" si="1"/>
        <v>#DIV/0!</v>
      </c>
    </row>
    <row r="26" spans="2:9" x14ac:dyDescent="0.3">
      <c r="B26" s="8" t="s">
        <v>96</v>
      </c>
      <c r="C26" s="15" t="str">
        <f>IF(Daten!B16&lt;=Daten!F16,IF(Daten!D16="","",Daten!D16),IF(Daten!H16="","",Daten!H16))</f>
        <v/>
      </c>
      <c r="E26" s="9">
        <f t="shared" si="2"/>
        <v>-13</v>
      </c>
      <c r="F26" s="14">
        <f t="shared" si="3"/>
        <v>300</v>
      </c>
      <c r="G26" s="14" t="e">
        <f t="shared" si="0"/>
        <v>#DIV/0!</v>
      </c>
      <c r="H26" s="10">
        <f t="shared" si="4"/>
        <v>0.3</v>
      </c>
      <c r="I26" s="10" t="e">
        <f t="shared" si="1"/>
        <v>#DIV/0!</v>
      </c>
    </row>
    <row r="27" spans="2:9" x14ac:dyDescent="0.3">
      <c r="B27" s="8" t="s">
        <v>56</v>
      </c>
      <c r="C27" s="15" t="e">
        <f>AVERAGE(C25:C26)</f>
        <v>#DIV/0!</v>
      </c>
      <c r="E27" s="9">
        <f t="shared" si="2"/>
        <v>-14</v>
      </c>
      <c r="F27" s="14">
        <f t="shared" si="3"/>
        <v>300</v>
      </c>
      <c r="G27" s="14" t="e">
        <f t="shared" si="0"/>
        <v>#DIV/0!</v>
      </c>
      <c r="H27" s="10">
        <f t="shared" si="4"/>
        <v>0.3</v>
      </c>
      <c r="I27" s="10" t="e">
        <f t="shared" si="1"/>
        <v>#DIV/0!</v>
      </c>
    </row>
    <row r="28" spans="2:9" x14ac:dyDescent="0.3">
      <c r="B28" s="8" t="s">
        <v>35</v>
      </c>
      <c r="C28" s="15" t="e">
        <f>0.04*C27</f>
        <v>#DIV/0!</v>
      </c>
      <c r="E28" s="9">
        <f t="shared" si="2"/>
        <v>-15</v>
      </c>
      <c r="F28" s="14">
        <f t="shared" si="3"/>
        <v>300</v>
      </c>
      <c r="G28" s="14" t="e">
        <f t="shared" si="0"/>
        <v>#DIV/0!</v>
      </c>
      <c r="H28" s="10">
        <f t="shared" si="4"/>
        <v>0.3</v>
      </c>
      <c r="I28" s="10" t="e">
        <f t="shared" si="1"/>
        <v>#DIV/0!</v>
      </c>
    </row>
    <row r="29" spans="2:9" ht="14.4" customHeight="1" x14ac:dyDescent="0.3">
      <c r="B29" s="8" t="s">
        <v>97</v>
      </c>
      <c r="C29" s="11" t="str">
        <f>IFERROR(IF(ABS(C25-C26)&lt;=C28,"ok","Fehler!"),"Fehler!")</f>
        <v>Fehler!</v>
      </c>
      <c r="E29" s="9">
        <f t="shared" si="2"/>
        <v>-16</v>
      </c>
      <c r="F29" s="14">
        <f t="shared" si="3"/>
        <v>300</v>
      </c>
      <c r="G29" s="14" t="e">
        <f t="shared" si="0"/>
        <v>#DIV/0!</v>
      </c>
      <c r="H29" s="10">
        <f t="shared" si="4"/>
        <v>0.3</v>
      </c>
      <c r="I29" s="10" t="e">
        <f t="shared" si="1"/>
        <v>#DIV/0!</v>
      </c>
    </row>
    <row r="30" spans="2:9" x14ac:dyDescent="0.3">
      <c r="B30" s="103" t="s">
        <v>7</v>
      </c>
      <c r="C30" s="103"/>
      <c r="E30" s="9">
        <f t="shared" si="2"/>
        <v>-17</v>
      </c>
      <c r="F30" s="14">
        <f t="shared" si="3"/>
        <v>300</v>
      </c>
      <c r="G30" s="14" t="e">
        <f t="shared" si="0"/>
        <v>#DIV/0!</v>
      </c>
      <c r="H30" s="10">
        <f t="shared" si="4"/>
        <v>0.3</v>
      </c>
      <c r="I30" s="10" t="e">
        <f t="shared" si="1"/>
        <v>#DIV/0!</v>
      </c>
    </row>
    <row r="31" spans="2:9" x14ac:dyDescent="0.3">
      <c r="B31" s="104"/>
      <c r="C31" s="104"/>
      <c r="E31" s="9">
        <f t="shared" si="2"/>
        <v>-18</v>
      </c>
      <c r="F31" s="14">
        <f t="shared" si="3"/>
        <v>300</v>
      </c>
      <c r="G31" s="14" t="e">
        <f t="shared" si="0"/>
        <v>#DIV/0!</v>
      </c>
      <c r="H31" s="10">
        <f t="shared" si="4"/>
        <v>0.3</v>
      </c>
      <c r="I31" s="10" t="e">
        <f t="shared" si="1"/>
        <v>#DIV/0!</v>
      </c>
    </row>
    <row r="32" spans="2:9" x14ac:dyDescent="0.3">
      <c r="B32" s="76" t="s">
        <v>36</v>
      </c>
      <c r="C32" s="77"/>
      <c r="E32" s="9">
        <f t="shared" si="2"/>
        <v>-19</v>
      </c>
      <c r="F32" s="14">
        <f t="shared" si="3"/>
        <v>300</v>
      </c>
      <c r="G32" s="14" t="e">
        <f t="shared" si="0"/>
        <v>#DIV/0!</v>
      </c>
      <c r="H32" s="10">
        <f t="shared" si="4"/>
        <v>0.3</v>
      </c>
      <c r="I32" s="10" t="e">
        <f t="shared" si="1"/>
        <v>#DIV/0!</v>
      </c>
    </row>
    <row r="33" spans="2:9" x14ac:dyDescent="0.3">
      <c r="B33" s="17" t="s">
        <v>99</v>
      </c>
      <c r="C33" s="80">
        <f>C7</f>
        <v>0</v>
      </c>
      <c r="E33" s="9">
        <f t="shared" si="2"/>
        <v>-20</v>
      </c>
      <c r="F33" s="14">
        <f t="shared" si="3"/>
        <v>300</v>
      </c>
      <c r="G33" s="14" t="e">
        <f t="shared" si="0"/>
        <v>#DIV/0!</v>
      </c>
      <c r="H33" s="10">
        <f t="shared" si="4"/>
        <v>0.3</v>
      </c>
      <c r="I33" s="10" t="e">
        <f t="shared" si="1"/>
        <v>#DIV/0!</v>
      </c>
    </row>
    <row r="34" spans="2:9" x14ac:dyDescent="0.3">
      <c r="B34" s="17" t="s">
        <v>100</v>
      </c>
      <c r="C34" s="80">
        <f>C6</f>
        <v>0</v>
      </c>
      <c r="E34" s="9">
        <f t="shared" si="2"/>
        <v>-21</v>
      </c>
      <c r="F34" s="14">
        <f t="shared" si="3"/>
        <v>300</v>
      </c>
      <c r="G34" s="14" t="e">
        <f t="shared" si="0"/>
        <v>#DIV/0!</v>
      </c>
      <c r="H34" s="10">
        <f t="shared" si="4"/>
        <v>0.3</v>
      </c>
      <c r="I34" s="10" t="e">
        <f t="shared" si="1"/>
        <v>#DIV/0!</v>
      </c>
    </row>
    <row r="35" spans="2:9" x14ac:dyDescent="0.3">
      <c r="B35" s="17" t="s">
        <v>101</v>
      </c>
      <c r="C35" s="81" t="e">
        <f>C17</f>
        <v>#DIV/0!</v>
      </c>
      <c r="E35" s="9">
        <f t="shared" si="2"/>
        <v>-22</v>
      </c>
      <c r="F35" s="14">
        <f t="shared" si="3"/>
        <v>300</v>
      </c>
      <c r="G35" s="14" t="e">
        <f t="shared" si="0"/>
        <v>#DIV/0!</v>
      </c>
      <c r="H35" s="10">
        <f t="shared" si="4"/>
        <v>0.3</v>
      </c>
      <c r="I35" s="10" t="e">
        <f t="shared" si="1"/>
        <v>#DIV/0!</v>
      </c>
    </row>
    <row r="36" spans="2:9" x14ac:dyDescent="0.3">
      <c r="B36" s="17" t="s">
        <v>102</v>
      </c>
      <c r="C36" s="81" t="e">
        <f>C12</f>
        <v>#DIV/0!</v>
      </c>
      <c r="E36" s="9">
        <f t="shared" si="2"/>
        <v>-23</v>
      </c>
      <c r="F36" s="14">
        <f t="shared" si="3"/>
        <v>300</v>
      </c>
      <c r="G36" s="14" t="e">
        <f t="shared" si="0"/>
        <v>#DIV/0!</v>
      </c>
      <c r="H36" s="10">
        <f t="shared" si="4"/>
        <v>0.3</v>
      </c>
      <c r="I36" s="10" t="e">
        <f t="shared" si="1"/>
        <v>#DIV/0!</v>
      </c>
    </row>
    <row r="37" spans="2:9" x14ac:dyDescent="0.3">
      <c r="B37" s="17"/>
      <c r="C37" s="18"/>
      <c r="E37" s="9">
        <f t="shared" si="2"/>
        <v>-24</v>
      </c>
      <c r="F37" s="14">
        <f t="shared" si="3"/>
        <v>300</v>
      </c>
      <c r="G37" s="14" t="e">
        <f t="shared" si="0"/>
        <v>#DIV/0!</v>
      </c>
      <c r="H37" s="10">
        <f t="shared" si="4"/>
        <v>0.3</v>
      </c>
      <c r="I37" s="10" t="e">
        <f t="shared" si="1"/>
        <v>#DIV/0!</v>
      </c>
    </row>
    <row r="38" spans="2:9" x14ac:dyDescent="0.3">
      <c r="B38" s="19"/>
      <c r="C38" s="20"/>
      <c r="E38" s="9">
        <f t="shared" si="2"/>
        <v>-25</v>
      </c>
      <c r="F38" s="14">
        <f t="shared" si="3"/>
        <v>300</v>
      </c>
      <c r="G38" s="14" t="e">
        <f t="shared" si="0"/>
        <v>#DIV/0!</v>
      </c>
      <c r="H38" s="10">
        <f t="shared" si="4"/>
        <v>0.3</v>
      </c>
      <c r="I38" s="10" t="e">
        <f t="shared" si="1"/>
        <v>#DIV/0!</v>
      </c>
    </row>
    <row r="39" spans="2:9" x14ac:dyDescent="0.3">
      <c r="B39" s="21"/>
      <c r="C39" s="22"/>
      <c r="E39" s="9">
        <f t="shared" si="2"/>
        <v>-26</v>
      </c>
      <c r="F39" s="14">
        <f t="shared" si="3"/>
        <v>300</v>
      </c>
      <c r="G39" s="14" t="e">
        <f t="shared" si="0"/>
        <v>#DIV/0!</v>
      </c>
      <c r="H39" s="10">
        <f t="shared" si="4"/>
        <v>0.3</v>
      </c>
      <c r="I39" s="10" t="e">
        <f t="shared" si="1"/>
        <v>#DIV/0!</v>
      </c>
    </row>
    <row r="40" spans="2:9" x14ac:dyDescent="0.3">
      <c r="B40" s="8" t="s">
        <v>37</v>
      </c>
      <c r="C40" s="9" t="e">
        <f>((C33-C34)/(LOG10(C35)-LOG10(C36)))*(LOG10(300)-LOG10(C36))+C34</f>
        <v>#DIV/0!</v>
      </c>
      <c r="E40" s="9">
        <f t="shared" si="2"/>
        <v>-27</v>
      </c>
      <c r="F40" s="14">
        <f t="shared" si="3"/>
        <v>300</v>
      </c>
      <c r="G40" s="14" t="e">
        <f t="shared" si="0"/>
        <v>#DIV/0!</v>
      </c>
      <c r="H40" s="10">
        <f t="shared" si="4"/>
        <v>0.3</v>
      </c>
      <c r="I40" s="10" t="e">
        <f t="shared" si="1"/>
        <v>#DIV/0!</v>
      </c>
    </row>
    <row r="41" spans="2:9" x14ac:dyDescent="0.3">
      <c r="B41" s="16"/>
      <c r="C41" s="23"/>
      <c r="E41" s="9">
        <f t="shared" si="2"/>
        <v>-28</v>
      </c>
      <c r="F41" s="14">
        <f t="shared" si="3"/>
        <v>300</v>
      </c>
      <c r="G41" s="14" t="e">
        <f t="shared" si="0"/>
        <v>#DIV/0!</v>
      </c>
      <c r="H41" s="10">
        <f t="shared" si="4"/>
        <v>0.3</v>
      </c>
      <c r="I41" s="10" t="e">
        <f t="shared" si="1"/>
        <v>#DIV/0!</v>
      </c>
    </row>
    <row r="42" spans="2:9" x14ac:dyDescent="0.3">
      <c r="B42" s="76" t="s">
        <v>38</v>
      </c>
      <c r="C42" s="78"/>
      <c r="E42" s="9">
        <f t="shared" si="2"/>
        <v>-29</v>
      </c>
      <c r="F42" s="14">
        <f t="shared" si="3"/>
        <v>300</v>
      </c>
      <c r="G42" s="14" t="e">
        <f t="shared" si="0"/>
        <v>#DIV/0!</v>
      </c>
      <c r="H42" s="10">
        <f t="shared" si="4"/>
        <v>0.3</v>
      </c>
      <c r="I42" s="10" t="e">
        <f t="shared" si="1"/>
        <v>#DIV/0!</v>
      </c>
    </row>
    <row r="43" spans="2:9" x14ac:dyDescent="0.3">
      <c r="B43" s="17" t="s">
        <v>103</v>
      </c>
      <c r="C43" s="79" t="e">
        <f>C27</f>
        <v>#DIV/0!</v>
      </c>
      <c r="E43" s="9">
        <f t="shared" si="2"/>
        <v>-30</v>
      </c>
      <c r="F43" s="14">
        <f t="shared" si="3"/>
        <v>300</v>
      </c>
      <c r="G43" s="14" t="e">
        <f t="shared" si="0"/>
        <v>#DIV/0!</v>
      </c>
      <c r="H43" s="10">
        <f t="shared" si="4"/>
        <v>0.3</v>
      </c>
      <c r="I43" s="10" t="e">
        <f t="shared" si="1"/>
        <v>#DIV/0!</v>
      </c>
    </row>
    <row r="44" spans="2:9" x14ac:dyDescent="0.3">
      <c r="B44" s="17" t="s">
        <v>104</v>
      </c>
      <c r="C44" s="79" t="e">
        <f>C22</f>
        <v>#DIV/0!</v>
      </c>
      <c r="E44" s="28"/>
      <c r="F44" s="29"/>
      <c r="G44" s="29"/>
    </row>
    <row r="45" spans="2:9" x14ac:dyDescent="0.3">
      <c r="B45" s="17" t="s">
        <v>99</v>
      </c>
      <c r="C45" s="80">
        <f>C7</f>
        <v>0</v>
      </c>
      <c r="E45" s="106" t="s">
        <v>109</v>
      </c>
      <c r="F45" s="106"/>
      <c r="G45" s="106"/>
    </row>
    <row r="46" spans="2:9" x14ac:dyDescent="0.3">
      <c r="B46" s="17" t="s">
        <v>100</v>
      </c>
      <c r="C46" s="80">
        <f>C6</f>
        <v>0</v>
      </c>
      <c r="E46" s="105" t="s">
        <v>76</v>
      </c>
      <c r="F46" s="105"/>
      <c r="G46" s="105"/>
    </row>
    <row r="47" spans="2:9" x14ac:dyDescent="0.3">
      <c r="B47" s="17" t="s">
        <v>76</v>
      </c>
      <c r="C47" s="80" t="e">
        <f>C40</f>
        <v>#DIV/0!</v>
      </c>
      <c r="E47" s="9" t="str">
        <f>G6</f>
        <v/>
      </c>
      <c r="F47" s="14">
        <v>10</v>
      </c>
      <c r="G47" s="14">
        <v>300</v>
      </c>
    </row>
    <row r="48" spans="2:9" x14ac:dyDescent="0.3">
      <c r="B48" s="17"/>
      <c r="C48" s="24"/>
      <c r="E48" s="9" t="str">
        <f>G6</f>
        <v/>
      </c>
      <c r="F48" s="9">
        <v>0</v>
      </c>
      <c r="G48" s="9" t="str">
        <f>G6</f>
        <v/>
      </c>
    </row>
    <row r="49" spans="2:7" x14ac:dyDescent="0.3">
      <c r="B49" s="19"/>
      <c r="C49" s="25"/>
      <c r="E49" s="105" t="s">
        <v>78</v>
      </c>
      <c r="F49" s="105"/>
      <c r="G49" s="105"/>
    </row>
    <row r="50" spans="2:7" x14ac:dyDescent="0.3">
      <c r="B50" s="21"/>
      <c r="C50" s="26"/>
      <c r="E50" s="9" t="str">
        <f>G8</f>
        <v/>
      </c>
      <c r="F50" s="9">
        <v>0</v>
      </c>
      <c r="G50" s="9">
        <v>0.3</v>
      </c>
    </row>
    <row r="51" spans="2:7" x14ac:dyDescent="0.3">
      <c r="B51" s="8" t="s">
        <v>39</v>
      </c>
      <c r="C51" s="10" t="e">
        <f>((C43-C44)/(C45-C46))*(C47-C46)+C44</f>
        <v>#DIV/0!</v>
      </c>
      <c r="E51" s="9" t="str">
        <f>G8</f>
        <v/>
      </c>
      <c r="F51" s="9">
        <v>0</v>
      </c>
      <c r="G51" s="9" t="str">
        <f>G8</f>
        <v/>
      </c>
    </row>
    <row r="52" spans="2:7" x14ac:dyDescent="0.3">
      <c r="B52" s="16"/>
      <c r="C52" s="27"/>
      <c r="E52" s="105" t="s">
        <v>77</v>
      </c>
      <c r="F52" s="105"/>
      <c r="G52" s="105"/>
    </row>
    <row r="53" spans="2:7" x14ac:dyDescent="0.3">
      <c r="B53" s="76" t="s">
        <v>40</v>
      </c>
      <c r="C53" s="78"/>
      <c r="E53" s="9" t="str">
        <f>G6</f>
        <v/>
      </c>
      <c r="F53" s="14">
        <v>10</v>
      </c>
      <c r="G53" s="14">
        <v>300</v>
      </c>
    </row>
    <row r="54" spans="2:7" x14ac:dyDescent="0.3">
      <c r="B54" s="17" t="s">
        <v>105</v>
      </c>
      <c r="C54" s="75">
        <f>C6</f>
        <v>0</v>
      </c>
      <c r="E54" s="9">
        <v>-30</v>
      </c>
      <c r="F54" s="10" t="str">
        <f>G7</f>
        <v/>
      </c>
      <c r="G54" s="10" t="str">
        <f>G7</f>
        <v/>
      </c>
    </row>
    <row r="55" spans="2:7" x14ac:dyDescent="0.3">
      <c r="B55" s="17" t="s">
        <v>106</v>
      </c>
      <c r="C55" s="75">
        <f>C33</f>
        <v>0</v>
      </c>
    </row>
    <row r="56" spans="2:7" x14ac:dyDescent="0.3">
      <c r="B56" s="17" t="s">
        <v>107</v>
      </c>
      <c r="C56" s="79" t="e">
        <f>C22</f>
        <v>#DIV/0!</v>
      </c>
    </row>
    <row r="57" spans="2:7" x14ac:dyDescent="0.3">
      <c r="B57" s="17" t="s">
        <v>108</v>
      </c>
      <c r="C57" s="79" t="e">
        <f>C27</f>
        <v>#DIV/0!</v>
      </c>
    </row>
    <row r="58" spans="2:7" x14ac:dyDescent="0.3">
      <c r="B58" s="17"/>
      <c r="C58" s="24"/>
    </row>
    <row r="59" spans="2:7" x14ac:dyDescent="0.3">
      <c r="B59" s="19"/>
      <c r="C59" s="25"/>
    </row>
    <row r="60" spans="2:7" x14ac:dyDescent="0.3">
      <c r="B60" s="21"/>
      <c r="C60" s="26"/>
    </row>
    <row r="61" spans="2:7" x14ac:dyDescent="0.3">
      <c r="B61" s="8" t="s">
        <v>41</v>
      </c>
      <c r="C61" s="9" t="e">
        <f>((C54-C55)/(C56-C57))*(0.3-C57)+C55</f>
        <v>#DIV/0!</v>
      </c>
    </row>
    <row r="62" spans="2:7" x14ac:dyDescent="0.3"/>
    <row r="63" spans="2:7" ht="18" x14ac:dyDescent="0.35">
      <c r="B63" s="30" t="s">
        <v>63</v>
      </c>
    </row>
    <row r="64" spans="2:7" x14ac:dyDescent="0.3">
      <c r="B64" s="8" t="s">
        <v>50</v>
      </c>
      <c r="C64" s="9">
        <f>C6</f>
        <v>0</v>
      </c>
    </row>
    <row r="65" spans="2:3" x14ac:dyDescent="0.3">
      <c r="B65" s="8" t="s">
        <v>51</v>
      </c>
      <c r="C65" s="9">
        <f>C7</f>
        <v>0</v>
      </c>
    </row>
    <row r="66" spans="2:3" x14ac:dyDescent="0.3">
      <c r="B66" s="8" t="s">
        <v>65</v>
      </c>
      <c r="C66" s="31" t="e">
        <f>LOG10(C12)</f>
        <v>#DIV/0!</v>
      </c>
    </row>
    <row r="67" spans="2:3" x14ac:dyDescent="0.3">
      <c r="B67" s="8" t="s">
        <v>64</v>
      </c>
      <c r="C67" s="31" t="e">
        <f>LOG10(C17)</f>
        <v>#DIV/0!</v>
      </c>
    </row>
    <row r="68" spans="2:3" x14ac:dyDescent="0.3">
      <c r="B68" s="8" t="s">
        <v>55</v>
      </c>
      <c r="C68" s="32" t="e">
        <f>C22</f>
        <v>#DIV/0!</v>
      </c>
    </row>
    <row r="69" spans="2:3" x14ac:dyDescent="0.3">
      <c r="B69" s="8" t="s">
        <v>56</v>
      </c>
      <c r="C69" s="32" t="e">
        <f>C27</f>
        <v>#DIV/0!</v>
      </c>
    </row>
    <row r="70" spans="2:3" x14ac:dyDescent="0.3">
      <c r="B70" s="8" t="s">
        <v>66</v>
      </c>
      <c r="C70" s="31" t="e">
        <f>SLOPE(C66:C67,C64:C65)</f>
        <v>#DIV/0!</v>
      </c>
    </row>
    <row r="71" spans="2:3" x14ac:dyDescent="0.3">
      <c r="B71" s="8" t="s">
        <v>67</v>
      </c>
      <c r="C71" s="31" t="e">
        <f>INTERCEPT(C66:C67,C64:C65)</f>
        <v>#DIV/0!</v>
      </c>
    </row>
    <row r="72" spans="2:3" x14ac:dyDescent="0.3">
      <c r="B72" s="8" t="s">
        <v>68</v>
      </c>
      <c r="C72" s="31" t="e">
        <f>SLOPE(C68:C69,C64:C65)</f>
        <v>#DIV/0!</v>
      </c>
    </row>
    <row r="73" spans="2:3" x14ac:dyDescent="0.3">
      <c r="B73" s="8" t="s">
        <v>69</v>
      </c>
      <c r="C73" s="31" t="e">
        <f>INTERCEPT(C68:C69,C64:C65)</f>
        <v>#DIV/0!</v>
      </c>
    </row>
    <row r="74" spans="2:3" x14ac:dyDescent="0.3"/>
  </sheetData>
  <sheetProtection sheet="1" objects="1" scenarios="1"/>
  <mergeCells count="6">
    <mergeCell ref="E9:G10"/>
    <mergeCell ref="B30:C31"/>
    <mergeCell ref="E46:G46"/>
    <mergeCell ref="E49:G49"/>
    <mergeCell ref="E52:G52"/>
    <mergeCell ref="E45:G45"/>
  </mergeCells>
  <conditionalFormatting sqref="C77">
    <cfRule type="expression" dxfId="3" priority="10">
      <formula>ISNUMBER(C77)</formula>
    </cfRule>
  </conditionalFormatting>
  <conditionalFormatting sqref="C81:C83">
    <cfRule type="expression" dxfId="2" priority="3">
      <formula>ISNUMBER(C81)</formula>
    </cfRule>
  </conditionalFormatting>
  <conditionalFormatting sqref="C86">
    <cfRule type="expression" dxfId="1" priority="6">
      <formula>ISNUMBER(C86)</formula>
    </cfRule>
  </conditionalFormatting>
  <conditionalFormatting sqref="C88:C89">
    <cfRule type="expression" dxfId="0" priority="4">
      <formula>ISNUMBER(C88)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Q53"/>
  <sheetViews>
    <sheetView showGridLines="0" showRuler="0" view="pageLayout" zoomScale="90" zoomScaleNormal="100" zoomScaleSheetLayoutView="130" zoomScalePageLayoutView="90" workbookViewId="0">
      <selection sqref="A1:I1"/>
    </sheetView>
  </sheetViews>
  <sheetFormatPr baseColWidth="10" defaultColWidth="11.44140625" defaultRowHeight="12.75" customHeight="1" x14ac:dyDescent="0.3"/>
  <cols>
    <col min="1" max="9" width="10" style="2" customWidth="1"/>
    <col min="10" max="17" width="11.109375" style="2" customWidth="1"/>
    <col min="18" max="19" width="11.44140625" style="1" customWidth="1"/>
    <col min="20" max="16384" width="11.44140625" style="1"/>
  </cols>
  <sheetData>
    <row r="1" spans="1:17" ht="18" x14ac:dyDescent="0.3">
      <c r="A1" s="107" t="s">
        <v>81</v>
      </c>
      <c r="B1" s="107"/>
      <c r="C1" s="107"/>
      <c r="D1" s="107"/>
      <c r="E1" s="107"/>
      <c r="F1" s="107"/>
      <c r="G1" s="107"/>
      <c r="H1" s="107"/>
      <c r="I1" s="107"/>
      <c r="J1" s="107" t="str">
        <f>A1</f>
        <v>Prüfbericht nach TP Bitumen-StB - Teil 4 (Ausgabe 2024)</v>
      </c>
      <c r="K1" s="107"/>
      <c r="L1" s="107"/>
      <c r="M1" s="107"/>
      <c r="N1" s="107"/>
      <c r="O1" s="107"/>
      <c r="P1" s="107"/>
      <c r="Q1" s="107"/>
    </row>
    <row r="2" spans="1:17" ht="15.75" customHeight="1" x14ac:dyDescent="0.3">
      <c r="A2" s="108" t="s">
        <v>24</v>
      </c>
      <c r="B2" s="108"/>
      <c r="C2" s="108"/>
      <c r="D2" s="108"/>
      <c r="E2" s="108"/>
      <c r="F2" s="108"/>
      <c r="G2" s="108"/>
      <c r="H2" s="108"/>
      <c r="I2" s="108"/>
      <c r="J2" s="108" t="str">
        <f>A2</f>
        <v>Prüfung im Biegebalkenrheometer (BBR)</v>
      </c>
      <c r="K2" s="108"/>
      <c r="L2" s="108"/>
      <c r="M2" s="108"/>
      <c r="N2" s="108"/>
      <c r="O2" s="108"/>
      <c r="P2" s="108"/>
      <c r="Q2" s="108"/>
    </row>
    <row r="3" spans="1:17" ht="15.75" customHeight="1" x14ac:dyDescent="0.3">
      <c r="A3" s="109" t="s">
        <v>112</v>
      </c>
      <c r="B3" s="109"/>
      <c r="C3" s="109"/>
      <c r="D3" s="109"/>
      <c r="E3" s="109"/>
      <c r="F3" s="109"/>
      <c r="G3" s="109"/>
      <c r="H3" s="109"/>
      <c r="I3" s="109"/>
      <c r="J3" s="109" t="str">
        <f>A3</f>
        <v>Bestimmung des Verformungsverhaltens von Bitumen und 
bitumenhaltigen Bindemitteln im BBR (Stand 1/2025)</v>
      </c>
      <c r="K3" s="109"/>
      <c r="L3" s="109"/>
      <c r="M3" s="109"/>
      <c r="N3" s="109"/>
      <c r="O3" s="109"/>
      <c r="P3" s="109"/>
      <c r="Q3" s="109"/>
    </row>
    <row r="4" spans="1:17" ht="15.75" customHeight="1" x14ac:dyDescent="0.3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</row>
    <row r="5" spans="1:17" ht="15.75" customHeight="1" x14ac:dyDescent="0.3">
      <c r="J5" s="33"/>
      <c r="K5" s="33"/>
    </row>
    <row r="6" spans="1:17" ht="15.75" customHeight="1" x14ac:dyDescent="0.3">
      <c r="A6" s="3" t="s">
        <v>16</v>
      </c>
      <c r="B6" s="34"/>
      <c r="C6" s="34"/>
      <c r="D6" s="34"/>
      <c r="E6" s="34"/>
      <c r="F6" s="34"/>
      <c r="G6" s="34"/>
      <c r="H6" s="34"/>
      <c r="I6" s="34"/>
      <c r="J6" s="35" t="s">
        <v>11</v>
      </c>
      <c r="K6" s="36"/>
      <c r="L6" s="37"/>
      <c r="M6" s="47" t="str">
        <f>E11</f>
        <v/>
      </c>
      <c r="O6" s="47"/>
      <c r="P6" s="47"/>
      <c r="Q6" s="47"/>
    </row>
    <row r="7" spans="1:17" ht="15.75" customHeight="1" x14ac:dyDescent="0.3">
      <c r="A7" s="38" t="s">
        <v>10</v>
      </c>
      <c r="B7" s="39"/>
      <c r="C7" s="40"/>
      <c r="D7" s="41"/>
      <c r="E7" s="41"/>
      <c r="F7" s="41"/>
      <c r="G7" s="41"/>
      <c r="H7" s="41"/>
      <c r="I7" s="41"/>
      <c r="J7" s="33"/>
      <c r="K7" s="33"/>
    </row>
    <row r="8" spans="1:17" ht="15.75" customHeight="1" x14ac:dyDescent="0.3">
      <c r="A8" s="111" t="str">
        <f>IF(NOT(ISBLANK(Daten!J8)),Daten!J8,"")</f>
        <v/>
      </c>
      <c r="B8" s="111"/>
      <c r="C8" s="111"/>
      <c r="D8" s="111"/>
      <c r="E8" s="111"/>
      <c r="F8" s="111"/>
      <c r="G8" s="111"/>
      <c r="H8" s="111"/>
      <c r="I8" s="111"/>
      <c r="J8" s="3" t="s">
        <v>111</v>
      </c>
    </row>
    <row r="9" spans="1:17" ht="15.75" customHeight="1" x14ac:dyDescent="0.3">
      <c r="A9" s="111" t="str">
        <f>IF(NOT(ISBLANK(Daten!J9)),Daten!J9,"")</f>
        <v/>
      </c>
      <c r="B9" s="111"/>
      <c r="C9" s="111"/>
      <c r="D9" s="111"/>
      <c r="E9" s="111"/>
      <c r="F9" s="111"/>
      <c r="G9" s="111"/>
      <c r="H9" s="111"/>
      <c r="I9" s="111"/>
      <c r="J9" s="116"/>
      <c r="K9" s="117"/>
      <c r="L9" s="73" t="s">
        <v>28</v>
      </c>
      <c r="M9" s="55" t="s">
        <v>72</v>
      </c>
      <c r="N9" s="55" t="s">
        <v>74</v>
      </c>
      <c r="O9" s="73" t="s">
        <v>29</v>
      </c>
      <c r="P9" s="55" t="s">
        <v>73</v>
      </c>
      <c r="Q9" s="55" t="s">
        <v>75</v>
      </c>
    </row>
    <row r="10" spans="1:17" ht="15.75" customHeight="1" x14ac:dyDescent="0.3">
      <c r="A10" s="111" t="str">
        <f>IF(NOT(ISBLANK(Daten!J10)),Daten!J10,"")</f>
        <v/>
      </c>
      <c r="B10" s="111"/>
      <c r="C10" s="111"/>
      <c r="D10" s="111"/>
      <c r="E10" s="111"/>
      <c r="F10" s="111"/>
      <c r="G10" s="111"/>
      <c r="H10" s="111"/>
      <c r="I10" s="111"/>
      <c r="J10" s="118"/>
      <c r="K10" s="119"/>
      <c r="L10" s="73" t="s">
        <v>2</v>
      </c>
      <c r="M10" s="55" t="s">
        <v>26</v>
      </c>
      <c r="N10" s="55" t="s">
        <v>3</v>
      </c>
      <c r="O10" s="73" t="s">
        <v>2</v>
      </c>
      <c r="P10" s="55" t="s">
        <v>26</v>
      </c>
      <c r="Q10" s="55" t="s">
        <v>3</v>
      </c>
    </row>
    <row r="11" spans="1:17" ht="15.75" customHeight="1" x14ac:dyDescent="0.3">
      <c r="A11" s="35" t="s">
        <v>11</v>
      </c>
      <c r="B11" s="36"/>
      <c r="C11" s="37"/>
      <c r="D11" s="37"/>
      <c r="E11" s="110" t="str">
        <f>IF(NOT(ISBLANK(Daten!$K$12)),Daten!$K$12,"")</f>
        <v/>
      </c>
      <c r="F11" s="110"/>
      <c r="G11" s="110"/>
      <c r="H11" s="110"/>
      <c r="I11" s="110"/>
      <c r="J11" s="112" t="s">
        <v>0</v>
      </c>
      <c r="K11" s="113"/>
      <c r="L11" s="82" t="str">
        <f>IF(Daten!B10="","",Daten!B10)</f>
        <v/>
      </c>
      <c r="M11" s="58" t="str">
        <f>IF(Daten!C10="","",Daten!C10)</f>
        <v/>
      </c>
      <c r="N11" s="59" t="str">
        <f>IF(Daten!D10="","",Daten!D10)</f>
        <v/>
      </c>
      <c r="O11" s="74" t="str">
        <f>IF(Daten!F10="","",Daten!F10)</f>
        <v/>
      </c>
      <c r="P11" s="58" t="str">
        <f>IF(Daten!G10="","",Daten!G10)</f>
        <v/>
      </c>
      <c r="Q11" s="59" t="str">
        <f>IF(Daten!H10="","",Daten!H10)</f>
        <v/>
      </c>
    </row>
    <row r="12" spans="1:17" ht="15.75" customHeight="1" x14ac:dyDescent="0.3">
      <c r="A12" s="35" t="s">
        <v>12</v>
      </c>
      <c r="B12" s="36"/>
      <c r="C12" s="46"/>
      <c r="D12" s="36"/>
      <c r="E12" s="110" t="str">
        <f>IF(NOT(ISBLANK(Daten!$K$14)),Daten!$K$14,"")</f>
        <v/>
      </c>
      <c r="F12" s="110"/>
      <c r="G12" s="110"/>
      <c r="H12" s="110"/>
      <c r="I12" s="110"/>
      <c r="J12" s="112" t="s">
        <v>1</v>
      </c>
      <c r="K12" s="113"/>
      <c r="L12" s="74" t="str">
        <f>IF(Daten!B16="","",Daten!B16)</f>
        <v/>
      </c>
      <c r="M12" s="58" t="str">
        <f>IF(Daten!C16="","",Daten!C16)</f>
        <v/>
      </c>
      <c r="N12" s="59" t="str">
        <f>IF(Daten!D16="","",Daten!D16)</f>
        <v/>
      </c>
      <c r="O12" s="74" t="str">
        <f>IF(Daten!F16="","",Daten!F16)</f>
        <v/>
      </c>
      <c r="P12" s="58" t="str">
        <f>IF(Daten!G16="","",Daten!G16)</f>
        <v/>
      </c>
      <c r="Q12" s="59" t="str">
        <f>IF(Daten!H16="","",Daten!H16)</f>
        <v/>
      </c>
    </row>
    <row r="13" spans="1:17" ht="15.75" customHeight="1" x14ac:dyDescent="0.3">
      <c r="A13" s="35" t="s">
        <v>22</v>
      </c>
      <c r="B13" s="36"/>
      <c r="C13" s="46"/>
      <c r="D13" s="36"/>
      <c r="E13" s="110" t="str">
        <f>IF(NOT(ISBLANK(Daten!$K$16)),Daten!$K$16,"")</f>
        <v/>
      </c>
      <c r="F13" s="110"/>
      <c r="G13" s="110"/>
      <c r="H13" s="110"/>
      <c r="I13" s="110"/>
      <c r="J13" s="72" t="str">
        <f>IF((AND(Berechnung!C14="ok",Berechnung!C19="ok",Berechnung!C24="ok",Berechnung!C29="ok"))=TRUE,"Die Einzelwerte sind miteinander verträglich.","Mindestens zwei Einzelwerte sind nicht miteinander verträglich.")</f>
        <v>Mindestens zwei Einzelwerte sind nicht miteinander verträglich.</v>
      </c>
      <c r="K13" s="33"/>
    </row>
    <row r="14" spans="1:17" ht="15.75" customHeight="1" x14ac:dyDescent="0.3">
      <c r="A14" s="35" t="s">
        <v>17</v>
      </c>
      <c r="B14" s="34"/>
      <c r="C14" s="34"/>
      <c r="D14" s="34"/>
      <c r="E14" s="110" t="str">
        <f>IF(NOT(ISBLANK(Daten!$K$18)),Daten!$K$18,"")</f>
        <v/>
      </c>
      <c r="F14" s="110"/>
      <c r="G14" s="110"/>
      <c r="H14" s="110"/>
      <c r="I14" s="110"/>
      <c r="K14" s="33"/>
    </row>
    <row r="15" spans="1:17" ht="15.75" customHeight="1" x14ac:dyDescent="0.3">
      <c r="A15" s="35" t="s">
        <v>6</v>
      </c>
      <c r="B15" s="34"/>
      <c r="C15" s="34"/>
      <c r="D15" s="34"/>
      <c r="E15" s="110" t="str">
        <f>IF(NOT(ISBLANK(Daten!$K$20)),Daten!$K$20,"")</f>
        <v/>
      </c>
      <c r="F15" s="110"/>
      <c r="G15" s="110"/>
      <c r="H15" s="110"/>
      <c r="I15" s="110"/>
      <c r="J15" s="3" t="s">
        <v>21</v>
      </c>
      <c r="K15" s="43"/>
    </row>
    <row r="16" spans="1:17" ht="15.75" customHeight="1" x14ac:dyDescent="0.3">
      <c r="A16" s="35" t="s">
        <v>19</v>
      </c>
      <c r="B16" s="34"/>
      <c r="C16" s="34"/>
      <c r="D16" s="34"/>
      <c r="E16" s="110" t="str">
        <f>IF(NOT(ISBLANK(Daten!$K$22)),Daten!$K$22,"")</f>
        <v/>
      </c>
      <c r="F16" s="110"/>
      <c r="G16" s="110"/>
      <c r="H16" s="110"/>
      <c r="I16" s="110"/>
      <c r="J16" s="43"/>
      <c r="K16" s="44"/>
    </row>
    <row r="17" spans="1:14" ht="15.75" customHeight="1" x14ac:dyDescent="0.3">
      <c r="A17" s="34"/>
      <c r="B17" s="34"/>
      <c r="C17" s="34"/>
      <c r="D17" s="34"/>
      <c r="E17" s="34"/>
      <c r="F17" s="34"/>
      <c r="G17" s="34"/>
      <c r="H17" s="34"/>
      <c r="I17" s="41"/>
      <c r="J17" s="43"/>
      <c r="K17" s="45"/>
    </row>
    <row r="18" spans="1:14" ht="15.75" customHeight="1" x14ac:dyDescent="0.3">
      <c r="A18" s="3" t="s">
        <v>18</v>
      </c>
      <c r="B18" s="47"/>
      <c r="C18" s="41"/>
      <c r="D18" s="41"/>
      <c r="E18" s="41"/>
      <c r="F18" s="41"/>
      <c r="G18" s="41"/>
      <c r="H18" s="41"/>
      <c r="I18" s="41"/>
      <c r="J18" s="43"/>
      <c r="K18" s="42"/>
    </row>
    <row r="19" spans="1:14" ht="15.75" customHeight="1" x14ac:dyDescent="0.3">
      <c r="A19" s="35" t="s">
        <v>15</v>
      </c>
      <c r="B19" s="39"/>
      <c r="C19" s="48"/>
      <c r="D19" s="39"/>
      <c r="E19" s="110" t="str">
        <f>IF(NOT(ISBLANK(Daten!$K$24)),Daten!$K$24,"")</f>
        <v/>
      </c>
      <c r="F19" s="110"/>
      <c r="G19" s="110"/>
      <c r="H19" s="110"/>
      <c r="I19" s="110"/>
      <c r="J19" s="43"/>
      <c r="K19" s="43"/>
    </row>
    <row r="20" spans="1:14" ht="15.75" customHeight="1" x14ac:dyDescent="0.3">
      <c r="A20" s="35" t="s">
        <v>70</v>
      </c>
      <c r="B20" s="47"/>
      <c r="C20" s="47"/>
      <c r="D20" s="47"/>
      <c r="E20" s="110" t="str">
        <f>IF(NOT(ISBLANK(Daten!$K$26)),Daten!$K$26,"")</f>
        <v/>
      </c>
      <c r="F20" s="110"/>
      <c r="G20" s="110"/>
      <c r="H20" s="110"/>
      <c r="I20" s="110"/>
      <c r="J20" s="44"/>
      <c r="K20" s="43"/>
    </row>
    <row r="21" spans="1:14" ht="15.75" customHeight="1" x14ac:dyDescent="0.3">
      <c r="A21" s="35" t="s">
        <v>32</v>
      </c>
      <c r="B21" s="37"/>
      <c r="D21" s="49"/>
      <c r="E21" s="110" t="str">
        <f>IF(NOT(ISBLANK(Daten!$K$28)),Daten!$K$28,"")</f>
        <v/>
      </c>
      <c r="F21" s="110"/>
      <c r="G21" s="110"/>
      <c r="H21" s="110"/>
      <c r="I21" s="110"/>
      <c r="J21" s="44"/>
      <c r="K21" s="43"/>
    </row>
    <row r="22" spans="1:14" ht="15.75" customHeight="1" x14ac:dyDescent="0.3">
      <c r="A22" s="50" t="s">
        <v>71</v>
      </c>
      <c r="B22" s="37"/>
      <c r="C22" s="37"/>
      <c r="D22" s="37"/>
      <c r="E22" s="51" t="str">
        <f>IF(OR(Berechnung!C6=0,Berechnung!C7=0),"",FIXED(Berechnung!C6,1)&amp;" °C; "&amp;FIXED(Berechnung!C7,1)&amp;" °C")</f>
        <v/>
      </c>
      <c r="F22" s="52"/>
      <c r="G22" s="53"/>
      <c r="H22" s="54"/>
      <c r="I22" s="53"/>
      <c r="J22" s="44"/>
      <c r="K22" s="43"/>
    </row>
    <row r="23" spans="1:14" ht="15.75" customHeight="1" x14ac:dyDescent="0.3">
      <c r="A23" s="50"/>
      <c r="B23" s="37"/>
      <c r="D23" s="36"/>
      <c r="E23" s="72" t="str">
        <f>IFERROR(IF(AND(Berechnung!C8="ok",Berechnung!C9="ok")=TRUE,"Der gewählte Prüftemperaturbereich ist zulässig.","Der gewählte Prüftemperaturbereich ist unzulässig."),"")</f>
        <v/>
      </c>
      <c r="F23" s="50"/>
      <c r="G23" s="50"/>
      <c r="H23" s="50"/>
      <c r="I23" s="50"/>
      <c r="J23" s="44"/>
      <c r="K23" s="43"/>
    </row>
    <row r="24" spans="1:14" ht="15.75" customHeight="1" x14ac:dyDescent="0.3">
      <c r="A24" s="50"/>
      <c r="B24" s="37"/>
      <c r="D24" s="36"/>
      <c r="E24"/>
      <c r="F24" s="50"/>
      <c r="G24" s="38"/>
      <c r="H24" s="38"/>
      <c r="I24" s="38"/>
      <c r="J24" s="44"/>
      <c r="K24" s="43"/>
    </row>
    <row r="25" spans="1:14" ht="15.75" customHeight="1" x14ac:dyDescent="0.3">
      <c r="A25" s="3" t="s">
        <v>4</v>
      </c>
      <c r="B25" s="38"/>
      <c r="C25" s="38"/>
      <c r="D25" s="38"/>
      <c r="E25" s="38"/>
      <c r="F25" s="38"/>
      <c r="J25" s="44"/>
      <c r="K25" s="44"/>
    </row>
    <row r="26" spans="1:14" ht="15.75" customHeight="1" x14ac:dyDescent="0.3">
      <c r="A26" s="114" t="s">
        <v>76</v>
      </c>
      <c r="B26" s="115"/>
      <c r="C26" s="114" t="s">
        <v>77</v>
      </c>
      <c r="D26" s="115"/>
      <c r="E26" s="114" t="s">
        <v>78</v>
      </c>
      <c r="F26" s="115"/>
      <c r="H26" s="44"/>
      <c r="I26" s="44"/>
      <c r="J26" s="44"/>
      <c r="K26" s="44"/>
    </row>
    <row r="27" spans="1:14" ht="15.75" customHeight="1" x14ac:dyDescent="0.3">
      <c r="A27" s="114" t="s">
        <v>2</v>
      </c>
      <c r="B27" s="115"/>
      <c r="C27" s="114" t="s">
        <v>3</v>
      </c>
      <c r="D27" s="115"/>
      <c r="E27" s="114" t="s">
        <v>2</v>
      </c>
      <c r="F27" s="115"/>
      <c r="H27" s="44"/>
      <c r="I27" s="54"/>
      <c r="J27" s="44"/>
    </row>
    <row r="28" spans="1:14" ht="15.75" customHeight="1" x14ac:dyDescent="0.3">
      <c r="A28" s="120" t="str">
        <f>IFERROR(Berechnung!G6,"")</f>
        <v/>
      </c>
      <c r="B28" s="121"/>
      <c r="C28" s="122" t="str">
        <f>IFERROR(Berechnung!G7,"")</f>
        <v/>
      </c>
      <c r="D28" s="123"/>
      <c r="E28" s="120" t="str">
        <f>IFERROR(Berechnung!G8,"")</f>
        <v/>
      </c>
      <c r="F28" s="121"/>
      <c r="H28" s="44"/>
      <c r="I28" s="44"/>
      <c r="J28" s="54"/>
      <c r="K28" s="44"/>
      <c r="L28" s="44"/>
    </row>
    <row r="29" spans="1:14" ht="15.75" customHeight="1" x14ac:dyDescent="0.3">
      <c r="A29" s="60"/>
      <c r="B29" s="60"/>
      <c r="C29" s="60"/>
      <c r="D29" s="60"/>
      <c r="E29" s="60"/>
      <c r="F29" s="60"/>
      <c r="G29" s="60"/>
      <c r="H29" s="60"/>
      <c r="I29" s="44"/>
      <c r="J29" s="44"/>
    </row>
    <row r="30" spans="1:14" ht="15.75" customHeight="1" x14ac:dyDescent="0.3">
      <c r="A30" s="60"/>
      <c r="B30" s="60"/>
      <c r="C30" s="60"/>
      <c r="D30" s="60"/>
      <c r="E30" s="60"/>
      <c r="F30" s="60"/>
      <c r="G30" s="60"/>
      <c r="H30" s="60"/>
      <c r="I30" s="44"/>
      <c r="J30" s="44"/>
      <c r="K30" s="44"/>
    </row>
    <row r="31" spans="1:14" ht="15.75" customHeight="1" x14ac:dyDescent="0.3">
      <c r="G31" s="60"/>
      <c r="H31" s="60"/>
      <c r="I31" s="44"/>
      <c r="J31" s="44"/>
      <c r="K31" s="44"/>
    </row>
    <row r="32" spans="1:14" ht="15.75" customHeight="1" x14ac:dyDescent="0.3">
      <c r="G32" s="38"/>
      <c r="H32" s="38"/>
      <c r="I32" s="44"/>
      <c r="L32" s="56"/>
      <c r="M32" s="44"/>
      <c r="N32" s="44"/>
    </row>
    <row r="33" spans="1:14" ht="15.75" customHeight="1" x14ac:dyDescent="0.3">
      <c r="G33" s="38"/>
      <c r="H33" s="38"/>
      <c r="I33" s="44"/>
      <c r="L33" s="57"/>
      <c r="M33" s="43"/>
      <c r="N33" s="44"/>
    </row>
    <row r="34" spans="1:14" ht="15.75" customHeight="1" x14ac:dyDescent="0.3">
      <c r="G34" s="38"/>
      <c r="H34" s="38"/>
      <c r="I34" s="44"/>
      <c r="J34" s="60"/>
      <c r="K34" s="60"/>
      <c r="L34" s="57"/>
      <c r="M34" s="44"/>
      <c r="N34" s="44"/>
    </row>
    <row r="35" spans="1:14" ht="15.75" customHeight="1" x14ac:dyDescent="0.3">
      <c r="A35" s="1"/>
      <c r="B35" s="44"/>
      <c r="C35" s="44"/>
      <c r="D35" s="38"/>
      <c r="E35" s="38"/>
      <c r="F35" s="38"/>
      <c r="G35" s="38"/>
      <c r="H35" s="38"/>
      <c r="I35" s="44"/>
      <c r="J35" s="60"/>
      <c r="K35" s="44"/>
      <c r="L35" s="57"/>
      <c r="M35" s="44"/>
      <c r="N35" s="44"/>
    </row>
    <row r="36" spans="1:14" ht="15.75" customHeight="1" x14ac:dyDescent="0.3">
      <c r="A36" s="57"/>
      <c r="B36" s="44"/>
      <c r="C36" s="44"/>
      <c r="D36" s="38"/>
      <c r="E36" s="38"/>
      <c r="F36" s="38"/>
      <c r="G36" s="38"/>
      <c r="H36" s="38"/>
      <c r="I36" s="44"/>
      <c r="J36" s="44"/>
      <c r="K36" s="44"/>
    </row>
    <row r="37" spans="1:14" ht="15.75" customHeight="1" x14ac:dyDescent="0.3">
      <c r="A37" s="6"/>
      <c r="B37" s="44"/>
      <c r="C37" s="44"/>
      <c r="D37" s="38"/>
      <c r="E37" s="38"/>
      <c r="F37" s="38"/>
      <c r="G37" s="57"/>
      <c r="H37" s="57"/>
      <c r="I37" s="44"/>
      <c r="J37" s="44"/>
      <c r="K37" s="43"/>
    </row>
    <row r="38" spans="1:14" ht="15.75" customHeight="1" x14ac:dyDescent="0.3">
      <c r="A38" s="61"/>
      <c r="B38" s="44"/>
      <c r="C38" s="44"/>
      <c r="D38" s="38"/>
      <c r="E38" s="38"/>
      <c r="F38" s="38"/>
      <c r="G38" s="57"/>
      <c r="H38" s="65"/>
      <c r="I38" s="44"/>
      <c r="J38" s="44"/>
      <c r="K38" s="44"/>
    </row>
    <row r="39" spans="1:14" ht="15.75" customHeight="1" x14ac:dyDescent="0.3">
      <c r="A39" s="61"/>
      <c r="B39" s="44"/>
      <c r="C39" s="44"/>
      <c r="D39" s="38"/>
      <c r="E39" s="38"/>
      <c r="F39" s="38"/>
      <c r="G39" s="57"/>
      <c r="H39" s="65"/>
      <c r="I39" s="44"/>
      <c r="K39" s="44"/>
    </row>
    <row r="40" spans="1:14" ht="15.75" customHeight="1" x14ac:dyDescent="0.3">
      <c r="A40" s="61"/>
      <c r="B40" s="44"/>
      <c r="C40" s="44"/>
      <c r="D40" s="38"/>
      <c r="E40" s="38"/>
      <c r="F40" s="38"/>
      <c r="G40" s="57"/>
      <c r="H40" s="65"/>
      <c r="I40" s="44"/>
      <c r="K40" s="44"/>
    </row>
    <row r="41" spans="1:14" ht="15.75" customHeight="1" x14ac:dyDescent="0.3">
      <c r="A41" s="61"/>
      <c r="B41" s="44"/>
      <c r="C41" s="44"/>
      <c r="D41" s="38"/>
      <c r="E41" s="38"/>
      <c r="F41" s="38"/>
      <c r="G41" s="57"/>
      <c r="H41" s="65"/>
      <c r="I41" s="44"/>
      <c r="K41" s="44"/>
    </row>
    <row r="42" spans="1:14" ht="15.75" customHeight="1" x14ac:dyDescent="0.3">
      <c r="A42" s="61"/>
      <c r="B42" s="44"/>
      <c r="C42" s="44"/>
      <c r="D42" s="38"/>
      <c r="E42" s="38"/>
      <c r="F42" s="38"/>
      <c r="G42" s="57"/>
      <c r="H42" s="65"/>
      <c r="I42" s="44"/>
      <c r="K42" s="44"/>
    </row>
    <row r="43" spans="1:14" ht="15.75" customHeight="1" x14ac:dyDescent="0.3">
      <c r="A43" s="61"/>
      <c r="B43" s="44"/>
      <c r="C43" s="44"/>
      <c r="D43" s="38"/>
      <c r="E43" s="38"/>
      <c r="F43" s="38"/>
      <c r="G43" s="57"/>
      <c r="H43" s="65"/>
      <c r="I43" s="44"/>
      <c r="K43" s="44"/>
    </row>
    <row r="44" spans="1:14" ht="15.75" customHeight="1" x14ac:dyDescent="0.3">
      <c r="A44" s="62"/>
      <c r="B44" s="63"/>
      <c r="C44" s="64"/>
      <c r="D44" s="38"/>
      <c r="E44" s="38"/>
      <c r="F44" s="38"/>
      <c r="G44" s="63"/>
      <c r="H44" s="66"/>
      <c r="I44" s="44"/>
    </row>
    <row r="45" spans="1:14" ht="15.75" customHeight="1" x14ac:dyDescent="0.3">
      <c r="A45" s="62"/>
      <c r="B45" s="63"/>
      <c r="C45" s="57"/>
      <c r="D45" s="57"/>
      <c r="E45" s="56"/>
      <c r="F45" s="57"/>
      <c r="G45" s="33"/>
      <c r="H45" s="33"/>
    </row>
    <row r="46" spans="1:14" ht="15.75" customHeight="1" x14ac:dyDescent="0.3">
      <c r="A46" s="67"/>
      <c r="B46" s="57"/>
      <c r="C46" s="68"/>
      <c r="D46" s="69"/>
      <c r="E46" s="70"/>
      <c r="F46" s="68"/>
      <c r="G46" s="33"/>
      <c r="H46" s="33"/>
    </row>
    <row r="47" spans="1:14" ht="15.75" customHeight="1" x14ac:dyDescent="0.3">
      <c r="A47" s="47" t="s">
        <v>14</v>
      </c>
      <c r="B47" s="44"/>
      <c r="C47" s="47" t="s">
        <v>13</v>
      </c>
      <c r="D47" s="44"/>
      <c r="E47" s="44"/>
      <c r="F47" s="63"/>
      <c r="G47" s="44"/>
      <c r="H47" s="44"/>
    </row>
    <row r="48" spans="1:14" ht="15.75" customHeight="1" x14ac:dyDescent="0.3">
      <c r="G48" s="44"/>
      <c r="H48" s="44"/>
    </row>
    <row r="49" spans="1:8" ht="15.75" customHeight="1" x14ac:dyDescent="0.3">
      <c r="G49" s="44"/>
      <c r="H49" s="44"/>
    </row>
    <row r="50" spans="1:8" ht="15.75" customHeight="1" x14ac:dyDescent="0.3">
      <c r="F50" s="44"/>
      <c r="G50" s="44"/>
      <c r="H50" s="44"/>
    </row>
    <row r="51" spans="1:8" ht="12.75" customHeight="1" x14ac:dyDescent="0.3">
      <c r="A51" s="44"/>
      <c r="B51" s="44"/>
      <c r="C51" s="44"/>
      <c r="D51" s="44"/>
      <c r="E51" s="44"/>
      <c r="F51" s="44"/>
      <c r="G51" s="44"/>
      <c r="H51" s="44"/>
    </row>
    <row r="52" spans="1:8" ht="12.75" customHeight="1" x14ac:dyDescent="0.3">
      <c r="A52" s="44"/>
      <c r="B52" s="44"/>
      <c r="C52" s="44"/>
      <c r="D52" s="44"/>
      <c r="E52" s="44"/>
      <c r="F52" s="44"/>
      <c r="G52" s="44"/>
      <c r="H52" s="44"/>
    </row>
    <row r="53" spans="1:8" ht="12.75" customHeight="1" x14ac:dyDescent="0.3">
      <c r="A53" s="44"/>
      <c r="B53" s="44"/>
      <c r="C53" s="44"/>
      <c r="D53" s="44"/>
      <c r="E53" s="44"/>
      <c r="F53" s="44"/>
    </row>
  </sheetData>
  <sheetProtection selectLockedCells="1"/>
  <protectedRanges>
    <protectedRange sqref="C19" name="Probe"/>
    <protectedRange sqref="C1:C2 C7 L1:L2" name="Projekt"/>
  </protectedRanges>
  <mergeCells count="30">
    <mergeCell ref="A28:B28"/>
    <mergeCell ref="C28:D28"/>
    <mergeCell ref="E28:F28"/>
    <mergeCell ref="E13:I13"/>
    <mergeCell ref="A10:I10"/>
    <mergeCell ref="J9:K10"/>
    <mergeCell ref="A27:B27"/>
    <mergeCell ref="C27:D27"/>
    <mergeCell ref="E27:F27"/>
    <mergeCell ref="A26:B26"/>
    <mergeCell ref="C26:D26"/>
    <mergeCell ref="E26:F26"/>
    <mergeCell ref="E20:I20"/>
    <mergeCell ref="E21:I21"/>
    <mergeCell ref="J1:Q1"/>
    <mergeCell ref="J2:Q2"/>
    <mergeCell ref="J3:Q4"/>
    <mergeCell ref="E19:I19"/>
    <mergeCell ref="A3:I4"/>
    <mergeCell ref="A1:I1"/>
    <mergeCell ref="A2:I2"/>
    <mergeCell ref="E11:I11"/>
    <mergeCell ref="E14:I14"/>
    <mergeCell ref="E15:I15"/>
    <mergeCell ref="E16:I16"/>
    <mergeCell ref="A8:I8"/>
    <mergeCell ref="A9:I9"/>
    <mergeCell ref="J11:K11"/>
    <mergeCell ref="J12:K12"/>
    <mergeCell ref="E12:I12"/>
  </mergeCells>
  <pageMargins left="0.70866141732283472" right="0.19685039370078741" top="0.78740157480314965" bottom="0.39370078740157483" header="0.19685039370078741" footer="7.874015748031496E-2"/>
  <pageSetup paperSize="9" orientation="portrait" horizontalDpi="1200" verticalDpi="1200" r:id="rId1"/>
  <headerFooter>
    <oddFooter>&amp;C&amp;K05+000Seite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Daten</vt:lpstr>
      <vt:lpstr>Berechnung</vt:lpstr>
      <vt:lpstr>Prüfbericht</vt:lpstr>
      <vt:lpstr>Prüfbericht!Druckbereich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2025-01-30T11:14:52Z</dcterms:created>
  <dcterms:modified xsi:type="dcterms:W3CDTF">2025-02-28T08:00:07Z</dcterms:modified>
</cp:coreProperties>
</file>